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fgrp-my.sharepoint.com/personal/towe_savenmark_lansforsakringar_se/Documents/Towe/BRF Sätra Torg/"/>
    </mc:Choice>
  </mc:AlternateContent>
  <xr:revisionPtr revIDLastSave="1047" documentId="8_{C2E351DB-C35A-4DAE-9F0B-D3667A069A82}" xr6:coauthVersionLast="47" xr6:coauthVersionMax="47" xr10:uidLastSave="{4F9BA525-DF72-4997-8B6C-C2B5FB06C22A}"/>
  <bookViews>
    <workbookView xWindow="-120" yWindow="-120" windowWidth="29040" windowHeight="17520" activeTab="1" xr2:uid="{6D37915C-F038-400C-96DB-7FB672446441}"/>
  </bookViews>
  <sheets>
    <sheet name="Budget 2026" sheetId="17" r:id="rId1"/>
    <sheet name="Uppföljning 2026" sheetId="2" r:id="rId2"/>
    <sheet name="Jan" sheetId="3" r:id="rId3"/>
    <sheet name="Feb" sheetId="4" r:id="rId4"/>
    <sheet name="Mar" sheetId="5" r:id="rId5"/>
    <sheet name="Apr" sheetId="6" r:id="rId6"/>
    <sheet name="Maj" sheetId="7" r:id="rId7"/>
    <sheet name="Jun" sheetId="8" r:id="rId8"/>
    <sheet name="Jul" sheetId="9" r:id="rId9"/>
    <sheet name="Aug" sheetId="10" r:id="rId10"/>
    <sheet name="Sep" sheetId="11" r:id="rId11"/>
    <sheet name="Okt" sheetId="12" r:id="rId12"/>
    <sheet name="Nov" sheetId="14" r:id="rId13"/>
    <sheet name="Dec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2" l="1"/>
  <c r="O23" i="2"/>
  <c r="Q23" i="2" s="1"/>
  <c r="D21" i="2"/>
  <c r="E21" i="2"/>
  <c r="F21" i="2"/>
  <c r="C21" i="2"/>
  <c r="F22" i="2"/>
  <c r="F20" i="2"/>
  <c r="F26" i="2" s="1"/>
  <c r="F19" i="2"/>
  <c r="F18" i="2"/>
  <c r="F17" i="2"/>
  <c r="F14" i="2"/>
  <c r="F15" i="2"/>
  <c r="F16" i="2"/>
  <c r="F13" i="2"/>
  <c r="F11" i="2"/>
  <c r="F10" i="2"/>
  <c r="F9" i="2"/>
  <c r="B31" i="4"/>
  <c r="F6" i="2"/>
  <c r="F5" i="2"/>
  <c r="F4" i="2"/>
  <c r="F3" i="2"/>
  <c r="F2" i="2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5" i="17"/>
  <c r="E22" i="2"/>
  <c r="E20" i="2"/>
  <c r="E26" i="2" s="1"/>
  <c r="E19" i="2"/>
  <c r="E18" i="2"/>
  <c r="E17" i="2"/>
  <c r="E14" i="2"/>
  <c r="E15" i="2"/>
  <c r="E16" i="2"/>
  <c r="E13" i="2"/>
  <c r="E11" i="2"/>
  <c r="E10" i="2"/>
  <c r="E9" i="2"/>
  <c r="E5" i="2"/>
  <c r="E4" i="2"/>
  <c r="E3" i="2"/>
  <c r="E2" i="2"/>
  <c r="D22" i="2"/>
  <c r="D20" i="2"/>
  <c r="D26" i="2" s="1"/>
  <c r="D19" i="2"/>
  <c r="D18" i="2"/>
  <c r="D17" i="2"/>
  <c r="G12" i="2"/>
  <c r="G24" i="2" s="1"/>
  <c r="H12" i="2"/>
  <c r="H24" i="2" s="1"/>
  <c r="I12" i="2"/>
  <c r="I24" i="2" s="1"/>
  <c r="J12" i="2"/>
  <c r="J24" i="2" s="1"/>
  <c r="K12" i="2"/>
  <c r="K24" i="2" s="1"/>
  <c r="L12" i="2"/>
  <c r="L24" i="2" s="1"/>
  <c r="M12" i="2"/>
  <c r="M24" i="2" s="1"/>
  <c r="N12" i="2"/>
  <c r="N24" i="2" s="1"/>
  <c r="D14" i="2"/>
  <c r="D15" i="2"/>
  <c r="D16" i="2"/>
  <c r="D13" i="2"/>
  <c r="D11" i="2"/>
  <c r="D10" i="2"/>
  <c r="D9" i="2"/>
  <c r="G7" i="2"/>
  <c r="H7" i="2"/>
  <c r="I7" i="2"/>
  <c r="J7" i="2"/>
  <c r="K7" i="2"/>
  <c r="L7" i="2"/>
  <c r="M7" i="2"/>
  <c r="N7" i="2"/>
  <c r="D6" i="2"/>
  <c r="D5" i="2"/>
  <c r="D4" i="2"/>
  <c r="D3" i="2"/>
  <c r="D2" i="2"/>
  <c r="C20" i="2"/>
  <c r="C18" i="2"/>
  <c r="C17" i="2"/>
  <c r="C14" i="2"/>
  <c r="C15" i="2"/>
  <c r="C16" i="2"/>
  <c r="C13" i="2"/>
  <c r="C11" i="2"/>
  <c r="C10" i="2"/>
  <c r="C9" i="2"/>
  <c r="C6" i="2"/>
  <c r="O6" i="2" s="1"/>
  <c r="Q6" i="2" s="1"/>
  <c r="C5" i="2"/>
  <c r="C4" i="2"/>
  <c r="C3" i="2"/>
  <c r="C2" i="2"/>
  <c r="V26" i="2"/>
  <c r="U26" i="2"/>
  <c r="T26" i="2"/>
  <c r="S26" i="2"/>
  <c r="P30" i="2"/>
  <c r="S30" i="2" s="1"/>
  <c r="S18" i="2"/>
  <c r="T18" i="2" s="1"/>
  <c r="U18" i="2" s="1"/>
  <c r="V18" i="2" s="1"/>
  <c r="S17" i="2"/>
  <c r="T17" i="2" s="1"/>
  <c r="U17" i="2" s="1"/>
  <c r="V17" i="2" s="1"/>
  <c r="T16" i="2"/>
  <c r="U16" i="2" s="1"/>
  <c r="V16" i="2" s="1"/>
  <c r="S15" i="2"/>
  <c r="T15" i="2" s="1"/>
  <c r="U15" i="2" s="1"/>
  <c r="V15" i="2" s="1"/>
  <c r="S14" i="2"/>
  <c r="T14" i="2" s="1"/>
  <c r="U14" i="2" s="1"/>
  <c r="V14" i="2" s="1"/>
  <c r="S13" i="2"/>
  <c r="T13" i="2" s="1"/>
  <c r="S9" i="2"/>
  <c r="T9" i="2" s="1"/>
  <c r="T3" i="2"/>
  <c r="U3" i="2" s="1"/>
  <c r="V3" i="2" s="1"/>
  <c r="S2" i="2"/>
  <c r="T2" i="2" s="1"/>
  <c r="B181" i="17"/>
  <c r="H178" i="17"/>
  <c r="G178" i="17"/>
  <c r="F178" i="17"/>
  <c r="E178" i="17"/>
  <c r="D178" i="17"/>
  <c r="D180" i="17" s="1"/>
  <c r="C178" i="17"/>
  <c r="C180" i="17" s="1"/>
  <c r="B178" i="17"/>
  <c r="B180" i="17" s="1"/>
  <c r="B151" i="17"/>
  <c r="P24" i="2"/>
  <c r="O22" i="2" l="1"/>
  <c r="Q22" i="2" s="1"/>
  <c r="O21" i="2"/>
  <c r="Q21" i="2" s="1"/>
  <c r="O9" i="2"/>
  <c r="Q9" i="2" s="1"/>
  <c r="O10" i="2"/>
  <c r="Q10" i="2" s="1"/>
  <c r="O19" i="2"/>
  <c r="Q19" i="2" s="1"/>
  <c r="O11" i="2"/>
  <c r="Q11" i="2" s="1"/>
  <c r="O13" i="2"/>
  <c r="Q13" i="2" s="1"/>
  <c r="F12" i="2"/>
  <c r="E12" i="2"/>
  <c r="E24" i="2" s="1"/>
  <c r="O16" i="2"/>
  <c r="Q16" i="2" s="1"/>
  <c r="O15" i="2"/>
  <c r="Q15" i="2" s="1"/>
  <c r="O17" i="2"/>
  <c r="Q17" i="2" s="1"/>
  <c r="F24" i="2"/>
  <c r="O14" i="2"/>
  <c r="Q14" i="2" s="1"/>
  <c r="O2" i="2"/>
  <c r="Q2" i="2" s="1"/>
  <c r="O3" i="2"/>
  <c r="Q3" i="2" s="1"/>
  <c r="O4" i="2"/>
  <c r="Q4" i="2" s="1"/>
  <c r="O18" i="2"/>
  <c r="Q18" i="2" s="1"/>
  <c r="O20" i="2"/>
  <c r="Q20" i="2" s="1"/>
  <c r="O5" i="2"/>
  <c r="Q5" i="2" s="1"/>
  <c r="D12" i="2"/>
  <c r="D24" i="2" s="1"/>
  <c r="D7" i="2"/>
  <c r="C12" i="2"/>
  <c r="C26" i="2"/>
  <c r="O26" i="2" s="1"/>
  <c r="F7" i="2"/>
  <c r="E7" i="2"/>
  <c r="C7" i="2"/>
  <c r="U9" i="2"/>
  <c r="T12" i="2"/>
  <c r="U13" i="2"/>
  <c r="S48" i="2"/>
  <c r="S47" i="2"/>
  <c r="S21" i="2"/>
  <c r="S42" i="2"/>
  <c r="S50" i="2"/>
  <c r="S49" i="2"/>
  <c r="S40" i="2"/>
  <c r="S46" i="2"/>
  <c r="S45" i="2"/>
  <c r="T30" i="2"/>
  <c r="S44" i="2"/>
  <c r="S43" i="2"/>
  <c r="S41" i="2"/>
  <c r="U2" i="2"/>
  <c r="T7" i="2"/>
  <c r="S7" i="2"/>
  <c r="S12" i="2"/>
  <c r="S24" i="2" s="1"/>
  <c r="P26" i="2"/>
  <c r="P28" i="2" s="1"/>
  <c r="F28" i="2" l="1"/>
  <c r="O12" i="2"/>
  <c r="D28" i="2"/>
  <c r="O7" i="2"/>
  <c r="Q7" i="2" s="1"/>
  <c r="E28" i="2"/>
  <c r="C24" i="2"/>
  <c r="C28" i="2" s="1"/>
  <c r="T50" i="2"/>
  <c r="T41" i="2"/>
  <c r="T21" i="2"/>
  <c r="T24" i="2" s="1"/>
  <c r="T28" i="2" s="1"/>
  <c r="T46" i="2"/>
  <c r="T49" i="2"/>
  <c r="T42" i="2"/>
  <c r="T45" i="2"/>
  <c r="T40" i="2"/>
  <c r="U30" i="2"/>
  <c r="T48" i="2"/>
  <c r="T43" i="2"/>
  <c r="T47" i="2"/>
  <c r="T44" i="2"/>
  <c r="S28" i="2"/>
  <c r="V2" i="2"/>
  <c r="V7" i="2" s="1"/>
  <c r="U7" i="2"/>
  <c r="V13" i="2"/>
  <c r="V12" i="2" s="1"/>
  <c r="U12" i="2"/>
  <c r="V9" i="2"/>
  <c r="O28" i="2" l="1"/>
  <c r="Q12" i="2"/>
  <c r="O24" i="2"/>
  <c r="V30" i="2"/>
  <c r="U50" i="2"/>
  <c r="U41" i="2"/>
  <c r="U21" i="2"/>
  <c r="U24" i="2" s="1"/>
  <c r="U28" i="2" s="1"/>
  <c r="U46" i="2"/>
  <c r="U45" i="2"/>
  <c r="U49" i="2"/>
  <c r="U42" i="2"/>
  <c r="U48" i="2"/>
  <c r="U43" i="2"/>
  <c r="U44" i="2"/>
  <c r="U40" i="2"/>
  <c r="U47" i="2"/>
  <c r="V45" i="2" l="1"/>
  <c r="V50" i="2"/>
  <c r="V41" i="2"/>
  <c r="V21" i="2"/>
  <c r="V24" i="2" s="1"/>
  <c r="V28" i="2" s="1"/>
  <c r="V46" i="2"/>
  <c r="V47" i="2"/>
  <c r="V40" i="2"/>
  <c r="V42" i="2"/>
  <c r="V48" i="2"/>
  <c r="V43" i="2"/>
  <c r="V44" i="2"/>
  <c r="V4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tc={FD7E8BBF-C28A-4859-8C10-28188BBDFEB1}</author>
    <author>tc={8FD69AF9-85D0-4BB7-9BB4-3AF77752212A}</author>
    <author>tc={8205B028-CB2F-493E-A8FA-F51E4571944D}</author>
    <author>tc={F3B3B807-E6B3-4208-8915-CAEB73FE3F17}</author>
    <author>tc={D2E9362C-129F-4E48-9B8E-37EA066118A9}</author>
  </authors>
  <commentList>
    <comment ref="D10" authorId="0" shapeId="0" xr:uid="{FD7E8BBF-C28A-4859-8C10-28188BBDFEB1}">
      <text>
        <t>[Trådad kommentar]
I din version av Excel kan du läsa den här trådade kommentaren, men eventuella ändringar i den tas bort om filen öppnas i en senare version av Excel. Läs mer: https://go.microsoft.com/fwlink/?linkid=870924
Kommentar:
    1. Avser lagning av tak enligt offert. 
Svar:
    2. avser avfuktning drabbad lgh</t>
      </text>
    </comment>
    <comment ref="E10" authorId="1" shapeId="0" xr:uid="{8FD69AF9-85D0-4BB7-9BB4-3AF77752212A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1. Installation av avfuktare och provtagning samt hemtag </t>
      </text>
    </comment>
    <comment ref="F10" authorId="2" shapeId="0" xr:uid="{8205B028-CB2F-493E-A8FA-F51E4571944D}">
      <text>
        <t>[Trådad kommentar]
I din version av Excel kan du läsa den här trådade kommentaren, men eventuella ändringar i den tas bort om filen öppnas i en senare version av Excel. Läs mer: https://go.microsoft.com/fwlink/?linkid=870924
Kommentar:
    1. Statusbesiktning av avloppsinstallationer samt upprättande av teknisk rapport - Brf Sätra Torg-4749 
2. Rivning efter skaderapport efter vattenskada x 2 (två lägenheter)</t>
      </text>
    </comment>
    <comment ref="E18" authorId="3" shapeId="0" xr:uid="{F3B3B807-E6B3-4208-8915-CAEB73FE3F17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1. Rivning/sanering enligt rapport samt avfallshantering. </t>
      </text>
    </comment>
    <comment ref="F18" authorId="4" shapeId="0" xr:uid="{D2E9362C-129F-4E48-9B8E-37EA066118A9}">
      <text>
        <t>[Trådad kommentar]
I din version av Excel kan du läsa den här trådade kommentaren, men eventuella ändringar i den tas bort om filen öppnas i en senare version av Excel. Läs mer: https://go.microsoft.com/fwlink/?linkid=870924
Kommentar:
    Efter vattenskada i lgh: Återställning av stomme</t>
      </text>
    </comment>
  </commentList>
</comments>
</file>

<file path=xl/sharedStrings.xml><?xml version="1.0" encoding="utf-8"?>
<sst xmlns="http://schemas.openxmlformats.org/spreadsheetml/2006/main" count="786" uniqueCount="276">
  <si>
    <t>Summa Rörelsens huvudintäkter</t>
  </si>
  <si>
    <t>Summa Debiterade förbrukningskostnader</t>
  </si>
  <si>
    <t>Summa Fakturerade kostnader</t>
  </si>
  <si>
    <t>Summa Rörelsens sidointäkter</t>
  </si>
  <si>
    <t>Summa Fastighetsskötsel och städ</t>
  </si>
  <si>
    <t>Summa Reparationer</t>
  </si>
  <si>
    <t>Summa Planerat underhåll</t>
  </si>
  <si>
    <t>4610 El</t>
  </si>
  <si>
    <t>4620 Uppvärmning</t>
  </si>
  <si>
    <t>4630 Vatten</t>
  </si>
  <si>
    <t>4640 Sophämtning/renhållning</t>
  </si>
  <si>
    <t>Summa Taxebundna kostnader</t>
  </si>
  <si>
    <t>Summa Övriga driftskostnader</t>
  </si>
  <si>
    <t>Summa Övriga externa kostnader</t>
  </si>
  <si>
    <t>Summa avskrivningar</t>
  </si>
  <si>
    <t>Totala intäkter</t>
  </si>
  <si>
    <t>Räntekostnader fastighetslån</t>
  </si>
  <si>
    <t>Amortering</t>
  </si>
  <si>
    <t>Vändning avskrivningar</t>
  </si>
  <si>
    <t>Summa övriga rörelseintäkter</t>
  </si>
  <si>
    <t>Budget 2026</t>
  </si>
  <si>
    <t>Burnrate</t>
  </si>
  <si>
    <t>Summa Personalkostnader</t>
  </si>
  <si>
    <t>Ränteintäkter sparande</t>
  </si>
  <si>
    <t>Jun</t>
  </si>
  <si>
    <t>Totala Kostnader</t>
  </si>
  <si>
    <t>2026-01-01 - 2026-01-31</t>
  </si>
  <si>
    <t>2025-01-01 - 2025-01-31</t>
  </si>
  <si>
    <t>Ackumulerat</t>
  </si>
  <si>
    <t>RÖRELSEINTÄKTER</t>
  </si>
  <si>
    <t>NETTOOMSÄTTNING</t>
  </si>
  <si>
    <t>RÖRELSENS HUVUDINTÄKTER</t>
  </si>
  <si>
    <t>3021 Årsavgifter bostäder</t>
  </si>
  <si>
    <t>3053 Hyresintäkter lokaler, moms</t>
  </si>
  <si>
    <t>3065 Deb. fastighetsskatt, moms</t>
  </si>
  <si>
    <t>3076 Intäkt parkeringsbolag, moms</t>
  </si>
  <si>
    <t>DEBITERADE FÖRBRUKNINGSKOSTNADER</t>
  </si>
  <si>
    <t>3114 Kallvatten, moms</t>
  </si>
  <si>
    <t>3116 Varmvatten, moms</t>
  </si>
  <si>
    <t>3122 El, moms</t>
  </si>
  <si>
    <t>3128 Elintäkter laddstolpe moms</t>
  </si>
  <si>
    <t>FAKTURERADE KOSTNADER</t>
  </si>
  <si>
    <t>3501 Påminnelseavgift</t>
  </si>
  <si>
    <t>3541 Administrativ avgift</t>
  </si>
  <si>
    <t>3542 Andrahandsuthyrning</t>
  </si>
  <si>
    <t>RÖRELSENS SIDOINTÄKTER</t>
  </si>
  <si>
    <t>3623 Vidarefakturerade kostnader, moms</t>
  </si>
  <si>
    <t>Summa nettoomsättning</t>
  </si>
  <si>
    <t>ÖVRIGA RÖRELSEINTÄKTER</t>
  </si>
  <si>
    <t>3740 Öres- och kronutjämning</t>
  </si>
  <si>
    <t>3991 Försäkringsersättning</t>
  </si>
  <si>
    <t>Summa Övriga rörelseintäkter</t>
  </si>
  <si>
    <t>Summa Rörelseintäkter</t>
  </si>
  <si>
    <t>RÖRELSEKOSTNADER</t>
  </si>
  <si>
    <t>DRIFTKOSTNADER</t>
  </si>
  <si>
    <t>FASTIGHETSSKÖTSEL OCH STÄD</t>
  </si>
  <si>
    <t>4101 Fastighetsskötsel enl avtal</t>
  </si>
  <si>
    <t>4102 Fastighetsskötsel utöver avtal</t>
  </si>
  <si>
    <t>4103 Fastighetsskötsel gård enl avtal</t>
  </si>
  <si>
    <t>4104 Fastighetsskötsel gård utöver avtal</t>
  </si>
  <si>
    <t>4112 Larm och bevakning</t>
  </si>
  <si>
    <t>4120 Städning enligt avtal</t>
  </si>
  <si>
    <t>4121 Städning utöver avtal</t>
  </si>
  <si>
    <t>4140 Hissbesiktning</t>
  </si>
  <si>
    <t>4146 Brandskydd</t>
  </si>
  <si>
    <t>4150 Bevakning</t>
  </si>
  <si>
    <t>4160 Gårdkostnader</t>
  </si>
  <si>
    <t>4161 Gemensamma utrymmen</t>
  </si>
  <si>
    <t>4170 Snöröjning/sandning</t>
  </si>
  <si>
    <t>4180 Serviceavtal</t>
  </si>
  <si>
    <t>4181 Serviceavtal, hissar</t>
  </si>
  <si>
    <t>4191 Förbrukningsmaterial</t>
  </si>
  <si>
    <t>REPARATIONER</t>
  </si>
  <si>
    <t>4300 Reparationer</t>
  </si>
  <si>
    <t>4336 Dörrar och lås/porttele</t>
  </si>
  <si>
    <t>4341 VVS</t>
  </si>
  <si>
    <t>4342 Värmeanläggning/undercentral</t>
  </si>
  <si>
    <t>4343 Ventilation</t>
  </si>
  <si>
    <t>4346 Hissar</t>
  </si>
  <si>
    <t>4380 Vattenskada</t>
  </si>
  <si>
    <t>PLANERAT UNDERHÅLL</t>
  </si>
  <si>
    <t>4500 Underhåll av byggnad</t>
  </si>
  <si>
    <t>TAXEBUNDNA KOSTNADER</t>
  </si>
  <si>
    <t>ÖVRIGA DRIFTSKOSTNADER</t>
  </si>
  <si>
    <t>4710 Fastighetsförsäkringar</t>
  </si>
  <si>
    <t>4741 Tomträttsavgäld</t>
  </si>
  <si>
    <t>4760 Kabel-TV</t>
  </si>
  <si>
    <t>4761 Bredband</t>
  </si>
  <si>
    <t>FASTIGHETSSKATT</t>
  </si>
  <si>
    <t>4800 Fastighetsskatt</t>
  </si>
  <si>
    <t>Summa Fastighetsskatt</t>
  </si>
  <si>
    <t>Summa driftkostnader</t>
  </si>
  <si>
    <t>ÖVRIGA EXTERNA KOSTNADER</t>
  </si>
  <si>
    <t>TELE OCH POST</t>
  </si>
  <si>
    <t>6210 Tele- och datakommunikation</t>
  </si>
  <si>
    <t>Summa Tele och post</t>
  </si>
  <si>
    <t>FÖRSÄKRINGAR OCH ÖVRIGA RISK KOSTNADER</t>
  </si>
  <si>
    <t>6320 Juridiska åtgärder</t>
  </si>
  <si>
    <t>6321 Inkassokostnader</t>
  </si>
  <si>
    <t>Summa Försäkringar och övriga risk kostnader</t>
  </si>
  <si>
    <t>FÖRVALTNINGSKOSTNADER</t>
  </si>
  <si>
    <t>6420 Revisionsarvoden extern revisor</t>
  </si>
  <si>
    <t>6470 Styrelseomkostnader</t>
  </si>
  <si>
    <t>6473 Föreningskostnader</t>
  </si>
  <si>
    <t>6480 Förvaltningsarvode enl avtal</t>
  </si>
  <si>
    <t>6483 Överlåtelsekostnad</t>
  </si>
  <si>
    <t>6490 Övriga förvaltningsarvoden</t>
  </si>
  <si>
    <t>Summa Förvaltningskostnader</t>
  </si>
  <si>
    <t>ÖVRIGA EXTERNA TJÄNSTER</t>
  </si>
  <si>
    <t>6500 Administration</t>
  </si>
  <si>
    <t>6550 Konsultkostnader</t>
  </si>
  <si>
    <t>Summa Övriga externa tjänster</t>
  </si>
  <si>
    <t>6900 Vidarefakturerade kostnader</t>
  </si>
  <si>
    <t>6980 Bostadsrätterna Sverige</t>
  </si>
  <si>
    <t>PERSONALKOSTNADER</t>
  </si>
  <si>
    <t>ARVODEN</t>
  </si>
  <si>
    <t>6410 Styrelsearvoden</t>
  </si>
  <si>
    <t>Summa Arvoden</t>
  </si>
  <si>
    <t>SOCIALA OCH ANDRA AVGIFTER ENLIGT LAG OCH AVTAL</t>
  </si>
  <si>
    <t>7510 Arbetsgivaravgifter</t>
  </si>
  <si>
    <t>Summa Sociala och andra avgifter enligt lag och avtal</t>
  </si>
  <si>
    <t>Summa personalkostnader</t>
  </si>
  <si>
    <t>Resultat före Avskrivningar</t>
  </si>
  <si>
    <t>AVSKRIVNINGAR</t>
  </si>
  <si>
    <t>7820 Avskrivning byggnad</t>
  </si>
  <si>
    <t>7833 Avskrivning installationer</t>
  </si>
  <si>
    <t>Summa Rörelsekostnader</t>
  </si>
  <si>
    <t>Rörelseresultat</t>
  </si>
  <si>
    <t>FINANSIELLA POSTER</t>
  </si>
  <si>
    <t>RÄNTEINTÄKTER OCH LIKNANDE RESULTATPOSTER</t>
  </si>
  <si>
    <t>8311 Ränteintäkter från bank</t>
  </si>
  <si>
    <t>Summa ränteintäkter och liknande resultatposter</t>
  </si>
  <si>
    <t>RÄNTEKOSTNADER OCH LIKNANDE RESULTATPOSTER</t>
  </si>
  <si>
    <t>8410 Räntekostnader fastighetslån</t>
  </si>
  <si>
    <t>Summa räntekostnader och liknande resultatposter</t>
  </si>
  <si>
    <t>Resultat efter finansiella poster</t>
  </si>
  <si>
    <t>Årets resultat</t>
  </si>
  <si>
    <t>2026-02-01 - 2026-02-28</t>
  </si>
  <si>
    <t>2025-02-01 - 2025-02-28</t>
  </si>
  <si>
    <t>3094 Hyres- och avgiftsrabatt</t>
  </si>
  <si>
    <t>3996 Återvunnen moms</t>
  </si>
  <si>
    <t>6484 Pantsättningskostnad</t>
  </si>
  <si>
    <t>2026-03-01 - 2026-03-31</t>
  </si>
  <si>
    <t>2025-03-01 - 2025-03-31</t>
  </si>
  <si>
    <t>3077 Intäkt Parkeringsbolag</t>
  </si>
  <si>
    <t>3521 Pantsättningsavgift</t>
  </si>
  <si>
    <t>3540 Administrativ avgift, moms</t>
  </si>
  <si>
    <t>4139 Besiktningar</t>
  </si>
  <si>
    <t>4370 Garage/parkering</t>
  </si>
  <si>
    <t>4521 Lokaler</t>
  </si>
  <si>
    <t>8314 Ränteintäkter skattekonto</t>
  </si>
  <si>
    <t>Samtliga belopp anges i SEK</t>
  </si>
  <si>
    <t>Utfall 2025</t>
  </si>
  <si>
    <t>Utfall 2024</t>
  </si>
  <si>
    <t>Budget 2025</t>
  </si>
  <si>
    <t>Kundjustering 2026</t>
  </si>
  <si>
    <t>Rörelseintäkter</t>
  </si>
  <si>
    <t>Nettoomsättning</t>
  </si>
  <si>
    <t>Rörelsens huvudintäkter</t>
  </si>
  <si>
    <t>3055 Hyresintäkter garage, moms</t>
  </si>
  <si>
    <t>Debiterade förbrukningskostnader</t>
  </si>
  <si>
    <t>3112 Vatten, moms</t>
  </si>
  <si>
    <t>3121 El</t>
  </si>
  <si>
    <t>Fakturerade kostnader</t>
  </si>
  <si>
    <t>3514 Dröjsmålsränta</t>
  </si>
  <si>
    <t>3522 Överlåtelseavgift</t>
  </si>
  <si>
    <t>3591 Övriga fakturerade kostnader moms</t>
  </si>
  <si>
    <t>Rörelsens sidointäkter</t>
  </si>
  <si>
    <t>3622 Vidarefakturerade kostnader</t>
  </si>
  <si>
    <t>Summa Nettoomsättning</t>
  </si>
  <si>
    <t>Övriga rörelseintäkter</t>
  </si>
  <si>
    <t>3990 Övriga intäkter</t>
  </si>
  <si>
    <t xml:space="preserve">Summa </t>
  </si>
  <si>
    <t>Rörelsekostnader</t>
  </si>
  <si>
    <t>Driftkostnader</t>
  </si>
  <si>
    <t>Fastighetsskötsel och städ</t>
  </si>
  <si>
    <t>4101 Fastighetsskötsel enl avtal (Trädgård)</t>
  </si>
  <si>
    <t>4141 Obligatorisk ventilationskontroll (OVK)</t>
  </si>
  <si>
    <t>4144 Energideklarationer</t>
  </si>
  <si>
    <t>4155 Myndighetstillsyn</t>
  </si>
  <si>
    <t>4163 Garage/parkering</t>
  </si>
  <si>
    <t>Reparationer</t>
  </si>
  <si>
    <t>4332 Trapphus/port/entré</t>
  </si>
  <si>
    <t>4339 Övriga gemensamma utrymmen</t>
  </si>
  <si>
    <t>4344 Elinstallationer</t>
  </si>
  <si>
    <t>4345 Tele/TV/bredband/porttelefon</t>
  </si>
  <si>
    <t>4361 Mark/gård/utemiljö</t>
  </si>
  <si>
    <t>4385 Skador/klotter/skadegörelse</t>
  </si>
  <si>
    <t>Planerat underhåll</t>
  </si>
  <si>
    <t>4570 Garage/parkering</t>
  </si>
  <si>
    <t>Taxebundna kostnader</t>
  </si>
  <si>
    <t>Övriga driftskostnader</t>
  </si>
  <si>
    <t>4712 Självrisk</t>
  </si>
  <si>
    <t>Fastighetsskatt</t>
  </si>
  <si>
    <t>Summa Driftkostnader</t>
  </si>
  <si>
    <t>Övriga externa kostnader</t>
  </si>
  <si>
    <t>Tele och post</t>
  </si>
  <si>
    <t>Försäkringar och övriga risk kostnader</t>
  </si>
  <si>
    <t>6350 Konstaterade förluster på hyres/avgifts/kundfordr.</t>
  </si>
  <si>
    <t>Förvaltningskostnader</t>
  </si>
  <si>
    <t>6471 Fritids och trivselkostnader</t>
  </si>
  <si>
    <t>Övriga externa tjänster</t>
  </si>
  <si>
    <t>6599 OBS - Används ej av SBC</t>
  </si>
  <si>
    <t>6970 Tidningar och facklitteratur</t>
  </si>
  <si>
    <t>Personalkostnader</t>
  </si>
  <si>
    <t>Arvoden</t>
  </si>
  <si>
    <t>Sociala och andra avgifter enligt lag och avtal</t>
  </si>
  <si>
    <t>Nedskrivningar</t>
  </si>
  <si>
    <t>Summa Resultat före Avskrivningar</t>
  </si>
  <si>
    <t>Avskrivningar</t>
  </si>
  <si>
    <t>Summa Avskrivningar</t>
  </si>
  <si>
    <t>Övriga rörelsekostnader</t>
  </si>
  <si>
    <t>Summa Rörelseresultat</t>
  </si>
  <si>
    <t>Finansiella poster</t>
  </si>
  <si>
    <t>Resultat från andelar i koncernföretag</t>
  </si>
  <si>
    <t>Resultat från andelar i intresseföretag</t>
  </si>
  <si>
    <t xml:space="preserve">Resultat från övriga värdepapper och långfristiga fordringar </t>
  </si>
  <si>
    <t>Ränteintäkter och liknande resultatposter</t>
  </si>
  <si>
    <t>8319 Övriga ränteintäkter</t>
  </si>
  <si>
    <t>Summa Ränteintäkter och liknande resultatposter</t>
  </si>
  <si>
    <t>Räntekostnader och liknande resultatposter</t>
  </si>
  <si>
    <t>8422 Dröjsmålsränta</t>
  </si>
  <si>
    <t>8423 Kostnadsränta skatter och avgifter</t>
  </si>
  <si>
    <t>Summa Räntekostnader och liknande resultatposter</t>
  </si>
  <si>
    <t>Summa Resultat efter finansiella poster</t>
  </si>
  <si>
    <t>Bokslutsdispositioner</t>
  </si>
  <si>
    <t>Skatt</t>
  </si>
  <si>
    <t>Summa Årets resultat</t>
  </si>
  <si>
    <t>Resultat</t>
  </si>
  <si>
    <t>Sparande per kvm</t>
  </si>
  <si>
    <t>Nyckeltal sparande enligt budget</t>
  </si>
  <si>
    <t>Genomsnittsäntan på låneskuld enligt SEB</t>
  </si>
  <si>
    <t>4500 Underhåll av byggnad (Stamspolning och sorteringskärl)</t>
  </si>
  <si>
    <t>Budgetutkast 2027</t>
  </si>
  <si>
    <t>Budgetutkast 2028</t>
  </si>
  <si>
    <t>Budgetutkast 2029</t>
  </si>
  <si>
    <t>Budgetutkast 2030</t>
  </si>
  <si>
    <t>Låneportfölj</t>
  </si>
  <si>
    <t>Snittränta 2,70%</t>
  </si>
  <si>
    <t>Snittränta 2,75%</t>
  </si>
  <si>
    <t>Snittränta 2,80%</t>
  </si>
  <si>
    <t>Snittränta 2,85%</t>
  </si>
  <si>
    <t>Snittränta 2,90%</t>
  </si>
  <si>
    <t>Snittränta 2,95%</t>
  </si>
  <si>
    <t>Snittränta 3,00%</t>
  </si>
  <si>
    <t>Snittränta 3,50%</t>
  </si>
  <si>
    <t>Snittränta 4,00%</t>
  </si>
  <si>
    <t>Snittränta 4,50%</t>
  </si>
  <si>
    <t>Snittränta 5,00%</t>
  </si>
  <si>
    <t>Räntekostnader fastighetslån vid olika snitträntor:</t>
  </si>
  <si>
    <t>Villkorsändringsdag:</t>
  </si>
  <si>
    <t>Lån 3: 2,37% med förfallodag 2026-12-28</t>
  </si>
  <si>
    <t>Lån 1: 2,80% med förfallodag 2027-02-28</t>
  </si>
  <si>
    <t>Lån 2: 2,44% med  förfallodag 2028-02-28</t>
  </si>
  <si>
    <t>Budgeten innehåller 10% avgiftshöjning från 1/1-2026</t>
  </si>
  <si>
    <t>Räntekänsligthet enligt SBC</t>
  </si>
  <si>
    <t>Snittränta (2,57% verklig snittränta för 2026 enligt SEB)</t>
  </si>
  <si>
    <t>Budget i månadsuppföljning är årsbudget /12 och ej säsongsanpassad.</t>
  </si>
  <si>
    <t>Jan</t>
  </si>
  <si>
    <t>Feb</t>
  </si>
  <si>
    <t>Mar</t>
  </si>
  <si>
    <t>Apr</t>
  </si>
  <si>
    <t>Maj</t>
  </si>
  <si>
    <t>Jul</t>
  </si>
  <si>
    <t>Aug</t>
  </si>
  <si>
    <t>Sep</t>
  </si>
  <si>
    <t>Okt</t>
  </si>
  <si>
    <t>Nov</t>
  </si>
  <si>
    <t>Dec</t>
  </si>
  <si>
    <t>Ack</t>
  </si>
  <si>
    <t>Per månad</t>
  </si>
  <si>
    <t>2026-04-01 - 2026-04-30</t>
  </si>
  <si>
    <t>2025-04-01 - 2025-04-30</t>
  </si>
  <si>
    <t>ÖVRIGA RÖRELSEKOSTNADER</t>
  </si>
  <si>
    <t>7996 Kostnad momsomprövning</t>
  </si>
  <si>
    <t>Summa Övriga rörelsekostnader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</si>
</sst>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8" formatCode="#,##0.00\ &quot;kr&quot;;[Red]\-#,##0.00\ &quot;kr&quot;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rial"/>
      <family val="1"/>
    </font>
    <font>
      <sz val="9"/>
      <color indexed="81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</cellStyleXfs>
  <cellXfs count="83">
    <xf numFmtId="0" fontId="0" fillId="0" borderId="0" xfId="0"/>
    <xf numFmtId="3" fontId="0" fillId="0" borderId="0" xfId="0" applyNumberFormat="1"/>
    <xf numFmtId="3" fontId="13" fillId="34" borderId="0" xfId="0" applyNumberFormat="1" applyFont="1" applyFill="1"/>
    <xf numFmtId="0" fontId="16" fillId="35" borderId="0" xfId="0" applyFont="1" applyFill="1"/>
    <xf numFmtId="0" fontId="0" fillId="35" borderId="0" xfId="0" applyFill="1"/>
    <xf numFmtId="3" fontId="0" fillId="35" borderId="0" xfId="0" applyNumberFormat="1" applyFill="1"/>
    <xf numFmtId="0" fontId="18" fillId="35" borderId="0" xfId="0" applyFont="1" applyFill="1"/>
    <xf numFmtId="3" fontId="18" fillId="35" borderId="0" xfId="0" applyNumberFormat="1" applyFont="1" applyFill="1"/>
    <xf numFmtId="0" fontId="0" fillId="35" borderId="10" xfId="0" applyFill="1" applyBorder="1"/>
    <xf numFmtId="3" fontId="0" fillId="35" borderId="10" xfId="0" applyNumberFormat="1" applyFill="1" applyBorder="1"/>
    <xf numFmtId="9" fontId="0" fillId="35" borderId="10" xfId="1" applyFont="1" applyFill="1" applyBorder="1"/>
    <xf numFmtId="0" fontId="0" fillId="35" borderId="12" xfId="0" applyFill="1" applyBorder="1"/>
    <xf numFmtId="0" fontId="0" fillId="36" borderId="0" xfId="0" applyFill="1"/>
    <xf numFmtId="3" fontId="0" fillId="36" borderId="0" xfId="0" applyNumberFormat="1" applyFill="1"/>
    <xf numFmtId="0" fontId="20" fillId="37" borderId="0" xfId="0" applyFont="1" applyFill="1"/>
    <xf numFmtId="3" fontId="20" fillId="37" borderId="0" xfId="0" applyNumberFormat="1" applyFont="1" applyFill="1"/>
    <xf numFmtId="0" fontId="0" fillId="38" borderId="0" xfId="0" applyFill="1"/>
    <xf numFmtId="3" fontId="0" fillId="38" borderId="0" xfId="0" applyNumberFormat="1" applyFill="1"/>
    <xf numFmtId="0" fontId="20" fillId="34" borderId="0" xfId="0" applyFont="1" applyFill="1"/>
    <xf numFmtId="3" fontId="20" fillId="34" borderId="0" xfId="0" applyNumberFormat="1" applyFont="1" applyFill="1"/>
    <xf numFmtId="0" fontId="13" fillId="39" borderId="0" xfId="0" applyFont="1" applyFill="1"/>
    <xf numFmtId="3" fontId="13" fillId="39" borderId="0" xfId="0" applyNumberFormat="1" applyFont="1" applyFill="1"/>
    <xf numFmtId="0" fontId="13" fillId="40" borderId="0" xfId="0" applyFont="1" applyFill="1"/>
    <xf numFmtId="3" fontId="13" fillId="40" borderId="0" xfId="0" applyNumberFormat="1" applyFont="1" applyFill="1"/>
    <xf numFmtId="0" fontId="21" fillId="41" borderId="0" xfId="0" applyFont="1" applyFill="1"/>
    <xf numFmtId="3" fontId="21" fillId="41" borderId="0" xfId="0" applyNumberFormat="1" applyFont="1" applyFill="1"/>
    <xf numFmtId="0" fontId="18" fillId="0" borderId="0" xfId="0" applyFont="1"/>
    <xf numFmtId="6" fontId="0" fillId="0" borderId="0" xfId="0" applyNumberFormat="1"/>
    <xf numFmtId="10" fontId="0" fillId="0" borderId="0" xfId="0" applyNumberFormat="1"/>
    <xf numFmtId="9" fontId="17" fillId="34" borderId="11" xfId="1" applyFont="1" applyFill="1" applyBorder="1"/>
    <xf numFmtId="10" fontId="0" fillId="35" borderId="0" xfId="1" applyNumberFormat="1" applyFont="1" applyFill="1"/>
    <xf numFmtId="10" fontId="0" fillId="35" borderId="0" xfId="0" applyNumberFormat="1" applyFill="1"/>
    <xf numFmtId="0" fontId="22" fillId="35" borderId="0" xfId="0" applyFont="1" applyFill="1"/>
    <xf numFmtId="8" fontId="0" fillId="35" borderId="0" xfId="0" applyNumberFormat="1" applyFill="1"/>
    <xf numFmtId="0" fontId="24" fillId="35" borderId="14" xfId="0" applyFont="1" applyFill="1" applyBorder="1"/>
    <xf numFmtId="3" fontId="13" fillId="42" borderId="10" xfId="0" applyNumberFormat="1" applyFont="1" applyFill="1" applyBorder="1"/>
    <xf numFmtId="0" fontId="13" fillId="42" borderId="10" xfId="0" applyFont="1" applyFill="1" applyBorder="1"/>
    <xf numFmtId="0" fontId="16" fillId="35" borderId="10" xfId="0" applyFont="1" applyFill="1" applyBorder="1"/>
    <xf numFmtId="3" fontId="16" fillId="35" borderId="10" xfId="0" applyNumberFormat="1" applyFont="1" applyFill="1" applyBorder="1"/>
    <xf numFmtId="0" fontId="23" fillId="35" borderId="16" xfId="0" applyFont="1" applyFill="1" applyBorder="1"/>
    <xf numFmtId="0" fontId="23" fillId="35" borderId="0" xfId="0" applyFont="1" applyFill="1"/>
    <xf numFmtId="3" fontId="23" fillId="35" borderId="0" xfId="0" applyNumberFormat="1" applyFont="1" applyFill="1"/>
    <xf numFmtId="3" fontId="23" fillId="35" borderId="13" xfId="0" applyNumberFormat="1" applyFont="1" applyFill="1" applyBorder="1"/>
    <xf numFmtId="0" fontId="23" fillId="35" borderId="17" xfId="0" applyFont="1" applyFill="1" applyBorder="1"/>
    <xf numFmtId="0" fontId="23" fillId="35" borderId="18" xfId="0" applyFont="1" applyFill="1" applyBorder="1"/>
    <xf numFmtId="3" fontId="23" fillId="35" borderId="18" xfId="0" applyNumberFormat="1" applyFont="1" applyFill="1" applyBorder="1"/>
    <xf numFmtId="3" fontId="23" fillId="35" borderId="12" xfId="0" applyNumberFormat="1" applyFont="1" applyFill="1" applyBorder="1"/>
    <xf numFmtId="3" fontId="0" fillId="0" borderId="20" xfId="0" applyNumberFormat="1" applyBorder="1"/>
    <xf numFmtId="3" fontId="0" fillId="36" borderId="20" xfId="0" applyNumberFormat="1" applyFill="1" applyBorder="1"/>
    <xf numFmtId="3" fontId="20" fillId="37" borderId="20" xfId="0" applyNumberFormat="1" applyFont="1" applyFill="1" applyBorder="1"/>
    <xf numFmtId="3" fontId="0" fillId="38" borderId="20" xfId="0" applyNumberFormat="1" applyFill="1" applyBorder="1"/>
    <xf numFmtId="3" fontId="20" fillId="34" borderId="20" xfId="0" applyNumberFormat="1" applyFont="1" applyFill="1" applyBorder="1"/>
    <xf numFmtId="3" fontId="13" fillId="39" borderId="20" xfId="0" applyNumberFormat="1" applyFont="1" applyFill="1" applyBorder="1"/>
    <xf numFmtId="3" fontId="13" fillId="40" borderId="20" xfId="0" applyNumberFormat="1" applyFont="1" applyFill="1" applyBorder="1"/>
    <xf numFmtId="3" fontId="21" fillId="41" borderId="21" xfId="0" applyNumberFormat="1" applyFont="1" applyFill="1" applyBorder="1"/>
    <xf numFmtId="3" fontId="0" fillId="0" borderId="19" xfId="0" applyNumberFormat="1" applyBorder="1"/>
    <xf numFmtId="0" fontId="0" fillId="43" borderId="14" xfId="0" applyFill="1" applyBorder="1"/>
    <xf numFmtId="0" fontId="0" fillId="35" borderId="0" xfId="0" applyFill="1"/>
    <xf numFmtId="3" fontId="0" fillId="35" borderId="0" xfId="0" applyNumberFormat="1" applyFill="1"/>
    <xf numFmtId="0" fontId="0" fillId="43" borderId="15" xfId="0" applyFill="1" applyBorder="1"/>
    <xf numFmtId="3" fontId="0" fillId="43" borderId="15" xfId="0" applyNumberFormat="1" applyFill="1" applyBorder="1"/>
    <xf numFmtId="3" fontId="0" fillId="43" borderId="11" xfId="0" applyNumberFormat="1" applyFill="1" applyBorder="1"/>
    <xf numFmtId="0" fontId="0" fillId="43" borderId="17" xfId="0" applyFill="1" applyBorder="1"/>
    <xf numFmtId="0" fontId="0" fillId="43" borderId="18" xfId="0" applyFill="1" applyBorder="1"/>
    <xf numFmtId="10" fontId="0" fillId="43" borderId="18" xfId="1" applyNumberFormat="1" applyFont="1" applyFill="1" applyBorder="1"/>
    <xf numFmtId="10" fontId="0" fillId="43" borderId="18" xfId="0" applyNumberFormat="1" applyFill="1" applyBorder="1"/>
    <xf numFmtId="10" fontId="0" fillId="43" borderId="12" xfId="0" applyNumberFormat="1" applyFill="1" applyBorder="1"/>
    <xf numFmtId="0" fontId="24" fillId="43" borderId="14" xfId="0" applyFont="1" applyFill="1" applyBorder="1"/>
    <xf numFmtId="10" fontId="0" fillId="43" borderId="15" xfId="1" applyNumberFormat="1" applyFont="1" applyFill="1" applyBorder="1"/>
    <xf numFmtId="10" fontId="0" fillId="43" borderId="15" xfId="0" applyNumberFormat="1" applyFill="1" applyBorder="1"/>
    <xf numFmtId="10" fontId="0" fillId="43" borderId="11" xfId="0" applyNumberFormat="1" applyFill="1" applyBorder="1"/>
    <xf numFmtId="0" fontId="0" fillId="43" borderId="16" xfId="0" applyFill="1" applyBorder="1"/>
    <xf numFmtId="0" fontId="0" fillId="43" borderId="0" xfId="0" applyFill="1"/>
    <xf numFmtId="10" fontId="0" fillId="43" borderId="0" xfId="1" applyNumberFormat="1" applyFont="1" applyFill="1" applyBorder="1"/>
    <xf numFmtId="10" fontId="0" fillId="43" borderId="0" xfId="0" applyNumberFormat="1" applyFill="1"/>
    <xf numFmtId="10" fontId="0" fillId="43" borderId="13" xfId="0" applyNumberFormat="1" applyFill="1" applyBorder="1"/>
    <xf numFmtId="0" fontId="16" fillId="35" borderId="15" xfId="0" applyFont="1" applyFill="1" applyBorder="1"/>
    <xf numFmtId="0" fontId="24" fillId="35" borderId="15" xfId="0" applyFont="1" applyFill="1" applyBorder="1"/>
    <xf numFmtId="0" fontId="24" fillId="35" borderId="11" xfId="0" applyFont="1" applyFill="1" applyBorder="1"/>
    <xf numFmtId="3" fontId="16" fillId="33" borderId="22" xfId="0" applyNumberFormat="1" applyFont="1" applyFill="1" applyBorder="1"/>
    <xf numFmtId="3" fontId="16" fillId="33" borderId="23" xfId="0" applyNumberFormat="1" applyFont="1" applyFill="1" applyBorder="1"/>
    <xf numFmtId="3" fontId="16" fillId="33" borderId="24" xfId="0" applyNumberFormat="1" applyFont="1" applyFill="1" applyBorder="1"/>
    <xf numFmtId="9" fontId="0" fillId="33" borderId="24" xfId="1" applyFont="1" applyFill="1" applyBorder="1"/>
  </cellXfs>
  <cellStyles count="44">
    <cellStyle name="20 % - Dekorfärg1" xfId="20" builtinId="30" customBuiltin="1"/>
    <cellStyle name="20 % - Dekorfärg2" xfId="24" builtinId="34" customBuiltin="1"/>
    <cellStyle name="20 % - Dekorfärg3" xfId="28" builtinId="38" customBuiltin="1"/>
    <cellStyle name="20 % - Dekorfärg4" xfId="32" builtinId="42" customBuiltin="1"/>
    <cellStyle name="20 % - Dekorfärg5" xfId="36" builtinId="46" customBuiltin="1"/>
    <cellStyle name="20 % - Dekorfärg6" xfId="40" builtinId="50" customBuiltin="1"/>
    <cellStyle name="40 % - Dekorfärg1" xfId="21" builtinId="31" customBuiltin="1"/>
    <cellStyle name="40 % - Dekorfärg2" xfId="25" builtinId="35" customBuiltin="1"/>
    <cellStyle name="40 % - Dekorfärg3" xfId="29" builtinId="39" customBuiltin="1"/>
    <cellStyle name="40 % - Dekorfärg4" xfId="33" builtinId="43" customBuiltin="1"/>
    <cellStyle name="40 % - Dekorfärg5" xfId="37" builtinId="47" customBuiltin="1"/>
    <cellStyle name="40 % - Dekorfärg6" xfId="41" builtinId="51" customBuiltin="1"/>
    <cellStyle name="60 % - Dekorfärg1" xfId="22" builtinId="32" customBuiltin="1"/>
    <cellStyle name="60 % - Dekorfärg2" xfId="26" builtinId="36" customBuiltin="1"/>
    <cellStyle name="60 % - Dekorfärg3" xfId="30" builtinId="40" customBuiltin="1"/>
    <cellStyle name="60 % - Dekorfärg4" xfId="34" builtinId="44" customBuiltin="1"/>
    <cellStyle name="60 % - Dekorfärg5" xfId="38" builtinId="48" customBuiltin="1"/>
    <cellStyle name="60 % - Dekorfärg6" xfId="42" builtinId="52" customBuiltin="1"/>
    <cellStyle name="Anteckning" xfId="16" builtinId="10" customBuiltin="1"/>
    <cellStyle name="Beräkning" xfId="12" builtinId="22" customBuiltin="1"/>
    <cellStyle name="Bra" xfId="7" builtinId="26" customBuiltin="1"/>
    <cellStyle name="Dekorfärg1" xfId="19" builtinId="29" customBuiltin="1"/>
    <cellStyle name="Dekorfärg2" xfId="23" builtinId="33" customBuiltin="1"/>
    <cellStyle name="Dekorfärg3" xfId="27" builtinId="37" customBuiltin="1"/>
    <cellStyle name="Dekorfärg4" xfId="31" builtinId="41" customBuiltin="1"/>
    <cellStyle name="Dekorfärg5" xfId="35" builtinId="45" customBuiltin="1"/>
    <cellStyle name="Dekorfärg6" xfId="39" builtinId="49" customBuiltin="1"/>
    <cellStyle name="Dålig" xfId="8" builtinId="27" customBuiltin="1"/>
    <cellStyle name="Förklarande text" xfId="17" builtinId="53" customBuiltin="1"/>
    <cellStyle name="Indata" xfId="10" builtinId="20" customBuiltin="1"/>
    <cellStyle name="Kontrollcell" xfId="14" builtinId="23" customBuiltin="1"/>
    <cellStyle name="Länkad cell" xfId="13" builtinId="24" customBuiltin="1"/>
    <cellStyle name="Neutral" xfId="9" builtinId="28" customBuiltin="1"/>
    <cellStyle name="Normal" xfId="0" builtinId="0"/>
    <cellStyle name="Normal 2" xfId="43" xr:uid="{94CCDB45-64A0-424E-8214-83C9EA26CD3D}"/>
    <cellStyle name="Procent" xfId="1" builtinId="5"/>
    <cellStyle name="Rubrik" xfId="2" builtinId="15" customBuiltin="1"/>
    <cellStyle name="Rubrik 1" xfId="3" builtinId="16" customBuiltin="1"/>
    <cellStyle name="Rubrik 2" xfId="4" builtinId="17" customBuiltin="1"/>
    <cellStyle name="Rubrik 3" xfId="5" builtinId="18" customBuiltin="1"/>
    <cellStyle name="Rubrik 4" xfId="6" builtinId="19" customBuiltin="1"/>
    <cellStyle name="Summa" xfId="18" builtinId="25" customBuiltin="1"/>
    <cellStyle name="Utdata" xfId="11" builtinId="21" customBuiltin="1"/>
    <cellStyle name="Varningstext" xfId="15" builtinId="11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we Sävenmark" id="{D348A948-7688-414C-B935-3438C958B40B}" userId="S::towe.savenmark@lansforsakringar.se::57e77d24-4975-4a21-b971-05339fe77f72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6-05-12T15:07:17.92" personId="{D348A948-7688-414C-B935-3438C958B40B}" id="{FD7E8BBF-C28A-4859-8C10-28188BBDFEB1}">
    <text xml:space="preserve">1. Avser lagning av tak enligt offert. </text>
  </threadedComment>
  <threadedComment ref="D10" dT="2026-05-12T15:08:51.34" personId="{D348A948-7688-414C-B935-3438C958B40B}" id="{CE25F907-7B80-4C64-872F-A74DBFAD54FB}" parentId="{FD7E8BBF-C28A-4859-8C10-28188BBDFEB1}">
    <text>2. avser avfuktning drabbad lgh</text>
  </threadedComment>
  <threadedComment ref="E10" dT="2026-05-12T15:05:39.80" personId="{D348A948-7688-414C-B935-3438C958B40B}" id="{8FD69AF9-85D0-4BB7-9BB4-3AF77752212A}">
    <text xml:space="preserve">1. Installation av avfuktare och provtagning samt hemtag </text>
  </threadedComment>
  <threadedComment ref="F10" dT="2026-05-12T15:14:32.06" personId="{D348A948-7688-414C-B935-3438C958B40B}" id="{8205B028-CB2F-493E-A8FA-F51E4571944D}">
    <text>1. Statusbesiktning av avloppsinstallationer samt upprättande av teknisk rapport - Brf Sätra Torg-4749 
2. Rivning efter skaderapport efter vattenskada x 2 (två lägenheter)</text>
  </threadedComment>
  <threadedComment ref="E18" dT="2026-05-12T15:02:33.77" personId="{D348A948-7688-414C-B935-3438C958B40B}" id="{F3B3B807-E6B3-4208-8915-CAEB73FE3F17}">
    <text xml:space="preserve">1. Rivning/sanering enligt rapport samt avfallshantering. </text>
  </threadedComment>
  <threadedComment ref="F18" dT="2026-05-12T15:10:57.35" personId="{D348A948-7688-414C-B935-3438C958B40B}" id="{D2E9362C-129F-4E48-9B8E-37EA066118A9}">
    <text>Efter vattenskada i lgh: Återställning av stomme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F022-D620-48AC-BC2C-AA75B7A18B12}">
  <dimension ref="A1:BC186"/>
  <sheetViews>
    <sheetView topLeftCell="A4" workbookViewId="0">
      <selection activeCell="K32" sqref="K32"/>
    </sheetView>
  </sheetViews>
  <sheetFormatPr defaultRowHeight="15" x14ac:dyDescent="0.25"/>
  <cols>
    <col min="1" max="1" width="55" bestFit="1" customWidth="1"/>
    <col min="2" max="2" width="11.42578125" bestFit="1" customWidth="1"/>
    <col min="3" max="3" width="11.7109375" customWidth="1"/>
    <col min="4" max="4" width="10.5703125" bestFit="1" customWidth="1"/>
    <col min="5" max="5" width="11.42578125" hidden="1" customWidth="1"/>
    <col min="6" max="6" width="0" hidden="1" customWidth="1"/>
    <col min="7" max="7" width="11.42578125" hidden="1" customWidth="1"/>
    <col min="8" max="8" width="18" hidden="1" customWidth="1"/>
    <col min="9" max="9" width="10.5703125" bestFit="1" customWidth="1"/>
    <col min="10" max="10" width="49.85546875" style="4" bestFit="1" customWidth="1"/>
    <col min="11" max="11" width="10.5703125" style="4" customWidth="1"/>
    <col min="12" max="19" width="9.140625" style="4"/>
    <col min="20" max="20" width="11.28515625" style="4" bestFit="1" customWidth="1"/>
    <col min="21" max="55" width="9.140625" style="4"/>
  </cols>
  <sheetData>
    <row r="1" spans="1:9" x14ac:dyDescent="0.25">
      <c r="A1" t="s">
        <v>151</v>
      </c>
      <c r="B1" t="s">
        <v>20</v>
      </c>
      <c r="C1" t="s">
        <v>152</v>
      </c>
      <c r="D1" t="s">
        <v>153</v>
      </c>
      <c r="E1" t="s">
        <v>154</v>
      </c>
      <c r="G1" t="s">
        <v>20</v>
      </c>
      <c r="H1" t="s">
        <v>155</v>
      </c>
      <c r="I1" s="55" t="s">
        <v>270</v>
      </c>
    </row>
    <row r="2" spans="1:9" x14ac:dyDescent="0.25">
      <c r="A2" t="s">
        <v>156</v>
      </c>
      <c r="I2" s="47"/>
    </row>
    <row r="3" spans="1:9" x14ac:dyDescent="0.25">
      <c r="A3" t="s">
        <v>157</v>
      </c>
      <c r="I3" s="47"/>
    </row>
    <row r="4" spans="1:9" x14ac:dyDescent="0.25">
      <c r="A4" t="s">
        <v>158</v>
      </c>
      <c r="I4" s="47"/>
    </row>
    <row r="5" spans="1:9" x14ac:dyDescent="0.25">
      <c r="A5" t="s">
        <v>32</v>
      </c>
      <c r="B5" s="1">
        <v>4990231</v>
      </c>
      <c r="C5" s="1">
        <v>4536574</v>
      </c>
      <c r="D5" s="1">
        <v>4372516</v>
      </c>
      <c r="E5" s="1">
        <v>4651251</v>
      </c>
      <c r="G5" s="1">
        <v>4591000</v>
      </c>
      <c r="H5">
        <v>399231</v>
      </c>
      <c r="I5" s="47">
        <f>B5/12</f>
        <v>415852.58333333331</v>
      </c>
    </row>
    <row r="6" spans="1:9" x14ac:dyDescent="0.25">
      <c r="A6" t="s">
        <v>33</v>
      </c>
      <c r="B6" s="1">
        <v>196000</v>
      </c>
      <c r="C6" s="1">
        <v>196044</v>
      </c>
      <c r="D6" s="1">
        <v>193008</v>
      </c>
      <c r="E6" s="1">
        <v>195500</v>
      </c>
      <c r="G6" s="1">
        <v>196000</v>
      </c>
      <c r="H6">
        <v>0</v>
      </c>
      <c r="I6" s="47">
        <f t="shared" ref="I6:I69" si="0">B6/12</f>
        <v>16333.333333333334</v>
      </c>
    </row>
    <row r="7" spans="1:9" x14ac:dyDescent="0.25">
      <c r="A7" t="s">
        <v>159</v>
      </c>
      <c r="B7">
        <v>0</v>
      </c>
      <c r="C7">
        <v>0</v>
      </c>
      <c r="D7">
        <v>0</v>
      </c>
      <c r="E7">
        <v>0</v>
      </c>
      <c r="G7">
        <v>0</v>
      </c>
      <c r="H7">
        <v>0</v>
      </c>
      <c r="I7" s="47">
        <f t="shared" si="0"/>
        <v>0</v>
      </c>
    </row>
    <row r="8" spans="1:9" x14ac:dyDescent="0.25">
      <c r="A8" t="s">
        <v>34</v>
      </c>
      <c r="B8" s="1">
        <v>15000</v>
      </c>
      <c r="C8" s="1">
        <v>13392</v>
      </c>
      <c r="D8" s="1">
        <v>10992</v>
      </c>
      <c r="E8">
        <v>0</v>
      </c>
      <c r="G8" s="1">
        <v>15000</v>
      </c>
      <c r="H8">
        <v>0</v>
      </c>
      <c r="I8" s="47">
        <f t="shared" si="0"/>
        <v>1250</v>
      </c>
    </row>
    <row r="9" spans="1:9" x14ac:dyDescent="0.25">
      <c r="A9" t="s">
        <v>35</v>
      </c>
      <c r="B9" s="1">
        <v>280000</v>
      </c>
      <c r="C9" s="1">
        <v>248473</v>
      </c>
      <c r="D9" s="1">
        <v>293811</v>
      </c>
      <c r="E9" s="1">
        <v>320000</v>
      </c>
      <c r="G9">
        <v>0</v>
      </c>
      <c r="H9">
        <v>280000</v>
      </c>
      <c r="I9" s="47">
        <f t="shared" si="0"/>
        <v>23333.333333333332</v>
      </c>
    </row>
    <row r="10" spans="1:9" x14ac:dyDescent="0.25">
      <c r="A10" t="s">
        <v>139</v>
      </c>
      <c r="B10">
        <v>0</v>
      </c>
      <c r="C10" s="1">
        <v>-1120</v>
      </c>
      <c r="D10">
        <v>0</v>
      </c>
      <c r="E10">
        <v>0</v>
      </c>
      <c r="G10">
        <v>0</v>
      </c>
      <c r="H10">
        <v>0</v>
      </c>
      <c r="I10" s="47">
        <f t="shared" si="0"/>
        <v>0</v>
      </c>
    </row>
    <row r="11" spans="1:9" x14ac:dyDescent="0.25">
      <c r="A11" s="12" t="s">
        <v>0</v>
      </c>
      <c r="B11" s="13">
        <v>5481231</v>
      </c>
      <c r="C11" s="13">
        <v>4993363</v>
      </c>
      <c r="D11" s="13">
        <v>4870327</v>
      </c>
      <c r="E11" s="1">
        <v>5166751</v>
      </c>
      <c r="G11" s="1">
        <v>4802000</v>
      </c>
      <c r="H11" s="1">
        <v>679231</v>
      </c>
      <c r="I11" s="48">
        <f t="shared" si="0"/>
        <v>456769.25</v>
      </c>
    </row>
    <row r="12" spans="1:9" x14ac:dyDescent="0.25">
      <c r="A12" t="s">
        <v>160</v>
      </c>
      <c r="I12" s="47">
        <f t="shared" si="0"/>
        <v>0</v>
      </c>
    </row>
    <row r="13" spans="1:9" x14ac:dyDescent="0.25">
      <c r="A13" t="s">
        <v>161</v>
      </c>
      <c r="B13">
        <v>0</v>
      </c>
      <c r="C13">
        <v>0</v>
      </c>
      <c r="D13">
        <v>0</v>
      </c>
      <c r="E13" s="1">
        <v>200000</v>
      </c>
      <c r="G13">
        <v>0</v>
      </c>
      <c r="H13">
        <v>0</v>
      </c>
      <c r="I13" s="47">
        <f t="shared" si="0"/>
        <v>0</v>
      </c>
    </row>
    <row r="14" spans="1:9" x14ac:dyDescent="0.25">
      <c r="A14" t="s">
        <v>37</v>
      </c>
      <c r="B14" s="1">
        <v>82000</v>
      </c>
      <c r="C14" s="1">
        <v>61197</v>
      </c>
      <c r="D14">
        <v>0</v>
      </c>
      <c r="E14">
        <v>0</v>
      </c>
      <c r="G14" s="1">
        <v>40000</v>
      </c>
      <c r="H14">
        <v>42000</v>
      </c>
      <c r="I14" s="47">
        <f t="shared" si="0"/>
        <v>6833.333333333333</v>
      </c>
    </row>
    <row r="15" spans="1:9" x14ac:dyDescent="0.25">
      <c r="A15" t="s">
        <v>38</v>
      </c>
      <c r="B15" s="1">
        <v>229310</v>
      </c>
      <c r="C15" s="1">
        <v>179068</v>
      </c>
      <c r="D15">
        <v>0</v>
      </c>
      <c r="E15">
        <v>0</v>
      </c>
      <c r="G15" s="1">
        <v>91000</v>
      </c>
      <c r="H15">
        <v>138310</v>
      </c>
      <c r="I15" s="47">
        <f t="shared" si="0"/>
        <v>19109.166666666668</v>
      </c>
    </row>
    <row r="16" spans="1:9" x14ac:dyDescent="0.25">
      <c r="A16" t="s">
        <v>162</v>
      </c>
      <c r="B16">
        <v>0</v>
      </c>
      <c r="C16">
        <v>0</v>
      </c>
      <c r="D16">
        <v>0</v>
      </c>
      <c r="E16">
        <v>0</v>
      </c>
      <c r="G16">
        <v>0</v>
      </c>
      <c r="H16">
        <v>0</v>
      </c>
      <c r="I16" s="47">
        <f t="shared" si="0"/>
        <v>0</v>
      </c>
    </row>
    <row r="17" spans="1:9" x14ac:dyDescent="0.25">
      <c r="A17" t="s">
        <v>39</v>
      </c>
      <c r="B17" s="1">
        <v>325000</v>
      </c>
      <c r="C17" s="1">
        <v>348163</v>
      </c>
      <c r="D17" s="1">
        <v>521224</v>
      </c>
      <c r="E17" s="1">
        <v>400000</v>
      </c>
      <c r="G17" s="1">
        <v>311000</v>
      </c>
      <c r="H17">
        <v>14000</v>
      </c>
      <c r="I17" s="47">
        <f t="shared" si="0"/>
        <v>27083.333333333332</v>
      </c>
    </row>
    <row r="18" spans="1:9" x14ac:dyDescent="0.25">
      <c r="A18" t="s">
        <v>40</v>
      </c>
      <c r="B18" s="1">
        <v>11000</v>
      </c>
      <c r="C18" s="1">
        <v>11237</v>
      </c>
      <c r="D18" s="1">
        <v>8529</v>
      </c>
      <c r="E18" s="1">
        <v>5000</v>
      </c>
      <c r="G18" s="1">
        <v>11000</v>
      </c>
      <c r="H18">
        <v>0</v>
      </c>
      <c r="I18" s="47">
        <f t="shared" si="0"/>
        <v>916.66666666666663</v>
      </c>
    </row>
    <row r="19" spans="1:9" x14ac:dyDescent="0.25">
      <c r="A19" s="12" t="s">
        <v>1</v>
      </c>
      <c r="B19" s="13">
        <v>647310</v>
      </c>
      <c r="C19" s="13">
        <v>599665</v>
      </c>
      <c r="D19" s="13">
        <v>529753</v>
      </c>
      <c r="E19" s="1">
        <v>605000</v>
      </c>
      <c r="G19" s="1">
        <v>453000</v>
      </c>
      <c r="H19" s="1">
        <v>194310</v>
      </c>
      <c r="I19" s="48">
        <f t="shared" si="0"/>
        <v>53942.5</v>
      </c>
    </row>
    <row r="20" spans="1:9" x14ac:dyDescent="0.25">
      <c r="A20" t="s">
        <v>163</v>
      </c>
      <c r="I20" s="47">
        <f t="shared" si="0"/>
        <v>0</v>
      </c>
    </row>
    <row r="21" spans="1:9" x14ac:dyDescent="0.25">
      <c r="A21" t="s">
        <v>42</v>
      </c>
      <c r="B21">
        <v>0</v>
      </c>
      <c r="C21">
        <v>960</v>
      </c>
      <c r="D21" s="1">
        <v>1227</v>
      </c>
      <c r="E21">
        <v>0</v>
      </c>
      <c r="G21">
        <v>0</v>
      </c>
      <c r="H21">
        <v>0</v>
      </c>
      <c r="I21" s="47">
        <f t="shared" si="0"/>
        <v>0</v>
      </c>
    </row>
    <row r="22" spans="1:9" x14ac:dyDescent="0.25">
      <c r="A22" t="s">
        <v>164</v>
      </c>
      <c r="B22">
        <v>0</v>
      </c>
      <c r="C22">
        <v>0</v>
      </c>
      <c r="D22">
        <v>359</v>
      </c>
      <c r="E22">
        <v>0</v>
      </c>
      <c r="G22">
        <v>0</v>
      </c>
      <c r="H22">
        <v>0</v>
      </c>
      <c r="I22" s="47">
        <f t="shared" si="0"/>
        <v>0</v>
      </c>
    </row>
    <row r="23" spans="1:9" x14ac:dyDescent="0.25">
      <c r="A23" t="s">
        <v>145</v>
      </c>
      <c r="B23">
        <v>0</v>
      </c>
      <c r="C23" s="1">
        <v>9996</v>
      </c>
      <c r="D23" s="1">
        <v>4011</v>
      </c>
      <c r="E23">
        <v>0</v>
      </c>
      <c r="G23">
        <v>0</v>
      </c>
      <c r="H23">
        <v>0</v>
      </c>
      <c r="I23" s="47">
        <f t="shared" si="0"/>
        <v>0</v>
      </c>
    </row>
    <row r="24" spans="1:9" x14ac:dyDescent="0.25">
      <c r="A24" t="s">
        <v>165</v>
      </c>
      <c r="B24">
        <v>0</v>
      </c>
      <c r="C24" s="1">
        <v>14700</v>
      </c>
      <c r="D24" s="1">
        <v>4299</v>
      </c>
      <c r="E24">
        <v>0</v>
      </c>
      <c r="G24">
        <v>0</v>
      </c>
      <c r="H24">
        <v>0</v>
      </c>
      <c r="I24" s="47">
        <f t="shared" si="0"/>
        <v>0</v>
      </c>
    </row>
    <row r="25" spans="1:9" x14ac:dyDescent="0.25">
      <c r="A25" t="s">
        <v>146</v>
      </c>
      <c r="B25">
        <v>0</v>
      </c>
      <c r="C25">
        <v>196</v>
      </c>
      <c r="D25">
        <v>49</v>
      </c>
      <c r="E25">
        <v>0</v>
      </c>
      <c r="G25">
        <v>0</v>
      </c>
      <c r="H25">
        <v>0</v>
      </c>
      <c r="I25" s="47">
        <f t="shared" si="0"/>
        <v>0</v>
      </c>
    </row>
    <row r="26" spans="1:9" x14ac:dyDescent="0.25">
      <c r="A26" t="s">
        <v>43</v>
      </c>
      <c r="B26">
        <v>0</v>
      </c>
      <c r="C26" s="1">
        <v>1421</v>
      </c>
      <c r="D26">
        <v>686</v>
      </c>
      <c r="E26">
        <v>0</v>
      </c>
      <c r="G26">
        <v>0</v>
      </c>
      <c r="H26">
        <v>0</v>
      </c>
      <c r="I26" s="47">
        <f t="shared" si="0"/>
        <v>0</v>
      </c>
    </row>
    <row r="27" spans="1:9" x14ac:dyDescent="0.25">
      <c r="A27" t="s">
        <v>44</v>
      </c>
      <c r="B27" s="1">
        <v>60000</v>
      </c>
      <c r="C27" s="1">
        <v>67572</v>
      </c>
      <c r="D27" s="1">
        <v>38718</v>
      </c>
      <c r="E27" s="1">
        <v>48000</v>
      </c>
      <c r="G27" s="1">
        <v>9000</v>
      </c>
      <c r="H27">
        <v>51000</v>
      </c>
      <c r="I27" s="47">
        <f t="shared" si="0"/>
        <v>5000</v>
      </c>
    </row>
    <row r="28" spans="1:9" x14ac:dyDescent="0.25">
      <c r="A28" t="s">
        <v>166</v>
      </c>
      <c r="B28">
        <v>0</v>
      </c>
      <c r="C28">
        <v>0</v>
      </c>
      <c r="D28">
        <v>49</v>
      </c>
      <c r="E28">
        <v>0</v>
      </c>
      <c r="G28">
        <v>0</v>
      </c>
      <c r="H28">
        <v>0</v>
      </c>
      <c r="I28" s="47">
        <f t="shared" si="0"/>
        <v>0</v>
      </c>
    </row>
    <row r="29" spans="1:9" x14ac:dyDescent="0.25">
      <c r="A29" s="12" t="s">
        <v>2</v>
      </c>
      <c r="B29" s="13">
        <v>60000</v>
      </c>
      <c r="C29" s="13">
        <v>94845</v>
      </c>
      <c r="D29" s="13">
        <v>49398</v>
      </c>
      <c r="E29" s="1">
        <v>48000</v>
      </c>
      <c r="G29" s="1">
        <v>9000</v>
      </c>
      <c r="H29" s="1">
        <v>51000</v>
      </c>
      <c r="I29" s="48">
        <f t="shared" si="0"/>
        <v>5000</v>
      </c>
    </row>
    <row r="30" spans="1:9" x14ac:dyDescent="0.25">
      <c r="A30" t="s">
        <v>167</v>
      </c>
      <c r="I30" s="47">
        <f t="shared" si="0"/>
        <v>0</v>
      </c>
    </row>
    <row r="31" spans="1:9" x14ac:dyDescent="0.25">
      <c r="A31" t="s">
        <v>168</v>
      </c>
      <c r="B31">
        <v>0</v>
      </c>
      <c r="C31">
        <v>0</v>
      </c>
      <c r="D31" s="1">
        <v>1788</v>
      </c>
      <c r="E31">
        <v>0</v>
      </c>
      <c r="G31">
        <v>0</v>
      </c>
      <c r="H31">
        <v>0</v>
      </c>
      <c r="I31" s="47">
        <f t="shared" si="0"/>
        <v>0</v>
      </c>
    </row>
    <row r="32" spans="1:9" x14ac:dyDescent="0.25">
      <c r="A32" t="s">
        <v>46</v>
      </c>
      <c r="B32" s="1">
        <v>50000</v>
      </c>
      <c r="C32" s="1">
        <v>49047</v>
      </c>
      <c r="D32" s="1">
        <v>50440</v>
      </c>
      <c r="E32" s="1">
        <v>50000</v>
      </c>
      <c r="G32">
        <v>0</v>
      </c>
      <c r="H32">
        <v>50000</v>
      </c>
      <c r="I32" s="47">
        <f t="shared" si="0"/>
        <v>4166.666666666667</v>
      </c>
    </row>
    <row r="33" spans="1:11" x14ac:dyDescent="0.25">
      <c r="A33" s="12" t="s">
        <v>3</v>
      </c>
      <c r="B33" s="13">
        <v>50000</v>
      </c>
      <c r="C33" s="13">
        <v>49047</v>
      </c>
      <c r="D33" s="13">
        <v>52228</v>
      </c>
      <c r="E33" s="1">
        <v>50000</v>
      </c>
      <c r="G33">
        <v>0</v>
      </c>
      <c r="H33" s="1">
        <v>50000</v>
      </c>
      <c r="I33" s="48">
        <f t="shared" si="0"/>
        <v>4166.666666666667</v>
      </c>
    </row>
    <row r="34" spans="1:11" x14ac:dyDescent="0.25">
      <c r="A34" t="s">
        <v>169</v>
      </c>
      <c r="B34" s="1">
        <v>6238541</v>
      </c>
      <c r="C34" s="1">
        <v>5736920</v>
      </c>
      <c r="D34" s="1">
        <v>5501706</v>
      </c>
      <c r="E34" s="1">
        <v>5869751</v>
      </c>
      <c r="G34" s="1">
        <v>5264000</v>
      </c>
      <c r="H34" s="1">
        <v>974541</v>
      </c>
      <c r="I34" s="47">
        <f t="shared" si="0"/>
        <v>519878.41666666669</v>
      </c>
    </row>
    <row r="35" spans="1:11" x14ac:dyDescent="0.25">
      <c r="A35" t="s">
        <v>170</v>
      </c>
      <c r="I35" s="47">
        <f t="shared" si="0"/>
        <v>0</v>
      </c>
    </row>
    <row r="36" spans="1:11" x14ac:dyDescent="0.25">
      <c r="A36" t="s">
        <v>49</v>
      </c>
      <c r="B36">
        <v>0</v>
      </c>
      <c r="C36">
        <v>-5</v>
      </c>
      <c r="D36">
        <v>-4</v>
      </c>
      <c r="E36">
        <v>0</v>
      </c>
      <c r="G36">
        <v>0</v>
      </c>
      <c r="H36">
        <v>0</v>
      </c>
      <c r="I36" s="47">
        <f t="shared" si="0"/>
        <v>0</v>
      </c>
    </row>
    <row r="37" spans="1:11" x14ac:dyDescent="0.25">
      <c r="A37" t="s">
        <v>171</v>
      </c>
      <c r="B37">
        <v>0</v>
      </c>
      <c r="C37">
        <v>0</v>
      </c>
      <c r="D37">
        <v>0</v>
      </c>
      <c r="E37">
        <v>0</v>
      </c>
      <c r="G37">
        <v>0</v>
      </c>
      <c r="H37">
        <v>0</v>
      </c>
      <c r="I37" s="47">
        <f t="shared" si="0"/>
        <v>0</v>
      </c>
    </row>
    <row r="38" spans="1:11" x14ac:dyDescent="0.25">
      <c r="A38" t="s">
        <v>50</v>
      </c>
      <c r="B38" s="1">
        <v>50000</v>
      </c>
      <c r="C38" s="1">
        <v>37680</v>
      </c>
      <c r="D38" s="1">
        <v>97145</v>
      </c>
      <c r="E38">
        <v>0</v>
      </c>
      <c r="G38">
        <v>0</v>
      </c>
      <c r="H38">
        <v>50000</v>
      </c>
      <c r="I38" s="47">
        <f t="shared" si="0"/>
        <v>4166.666666666667</v>
      </c>
    </row>
    <row r="39" spans="1:11" x14ac:dyDescent="0.25">
      <c r="A39" t="s">
        <v>172</v>
      </c>
      <c r="B39" s="1">
        <v>50000</v>
      </c>
      <c r="C39" s="1">
        <v>37675</v>
      </c>
      <c r="D39" s="1">
        <v>97141</v>
      </c>
      <c r="E39">
        <v>0</v>
      </c>
      <c r="G39">
        <v>0</v>
      </c>
      <c r="H39" s="1">
        <v>50000</v>
      </c>
      <c r="I39" s="47">
        <f t="shared" si="0"/>
        <v>4166.666666666667</v>
      </c>
    </row>
    <row r="40" spans="1:11" x14ac:dyDescent="0.25">
      <c r="A40" s="12" t="s">
        <v>51</v>
      </c>
      <c r="B40" s="13">
        <v>50000</v>
      </c>
      <c r="C40" s="13">
        <v>37675</v>
      </c>
      <c r="D40" s="13">
        <v>97141</v>
      </c>
      <c r="E40">
        <v>0</v>
      </c>
      <c r="G40">
        <v>0</v>
      </c>
      <c r="H40" s="1">
        <v>50000</v>
      </c>
      <c r="I40" s="48">
        <f t="shared" si="0"/>
        <v>4166.666666666667</v>
      </c>
    </row>
    <row r="41" spans="1:11" ht="15.75" x14ac:dyDescent="0.25">
      <c r="A41" s="14" t="s">
        <v>52</v>
      </c>
      <c r="B41" s="15">
        <v>6288541</v>
      </c>
      <c r="C41" s="15">
        <v>5774595</v>
      </c>
      <c r="D41" s="15">
        <v>5598847</v>
      </c>
      <c r="E41" s="1">
        <v>5869751</v>
      </c>
      <c r="G41" s="1">
        <v>5264000</v>
      </c>
      <c r="H41" s="1">
        <v>1024541</v>
      </c>
      <c r="I41" s="49">
        <f t="shared" si="0"/>
        <v>524045.08333333331</v>
      </c>
    </row>
    <row r="42" spans="1:11" x14ac:dyDescent="0.25">
      <c r="A42" t="s">
        <v>173</v>
      </c>
      <c r="I42" s="47">
        <f t="shared" si="0"/>
        <v>0</v>
      </c>
    </row>
    <row r="43" spans="1:11" x14ac:dyDescent="0.25">
      <c r="A43" t="s">
        <v>174</v>
      </c>
      <c r="I43" s="47">
        <f t="shared" si="0"/>
        <v>0</v>
      </c>
    </row>
    <row r="44" spans="1:11" x14ac:dyDescent="0.25">
      <c r="A44" t="s">
        <v>175</v>
      </c>
      <c r="I44" s="47">
        <f t="shared" si="0"/>
        <v>0</v>
      </c>
    </row>
    <row r="45" spans="1:11" x14ac:dyDescent="0.25">
      <c r="A45" t="s">
        <v>176</v>
      </c>
      <c r="B45" s="1">
        <v>-60000</v>
      </c>
      <c r="C45" s="1">
        <v>-125461</v>
      </c>
      <c r="D45" s="1">
        <v>-124154</v>
      </c>
      <c r="E45">
        <v>0</v>
      </c>
      <c r="G45">
        <v>0</v>
      </c>
      <c r="H45">
        <v>-60000</v>
      </c>
      <c r="I45" s="47">
        <f t="shared" si="0"/>
        <v>-5000</v>
      </c>
    </row>
    <row r="46" spans="1:11" x14ac:dyDescent="0.25">
      <c r="A46" t="s">
        <v>57</v>
      </c>
      <c r="B46" s="1">
        <v>-30000</v>
      </c>
      <c r="C46" s="1">
        <v>-10316</v>
      </c>
      <c r="D46" s="1">
        <v>-4475</v>
      </c>
      <c r="E46" s="1">
        <v>-3000</v>
      </c>
      <c r="G46" s="1">
        <v>-11000</v>
      </c>
      <c r="H46">
        <v>-19000</v>
      </c>
      <c r="I46" s="47">
        <f t="shared" si="0"/>
        <v>-2500</v>
      </c>
      <c r="K46" s="5"/>
    </row>
    <row r="47" spans="1:11" x14ac:dyDescent="0.25">
      <c r="A47" t="s">
        <v>58</v>
      </c>
      <c r="B47">
        <v>0</v>
      </c>
      <c r="C47" s="1">
        <v>-80290</v>
      </c>
      <c r="D47" s="1">
        <v>-77029</v>
      </c>
      <c r="E47">
        <v>0</v>
      </c>
      <c r="G47">
        <v>0</v>
      </c>
      <c r="H47">
        <v>0</v>
      </c>
      <c r="I47" s="47">
        <f t="shared" si="0"/>
        <v>0</v>
      </c>
      <c r="K47" s="5"/>
    </row>
    <row r="48" spans="1:11" x14ac:dyDescent="0.25">
      <c r="A48" t="s">
        <v>59</v>
      </c>
      <c r="B48" s="1">
        <v>-18000</v>
      </c>
      <c r="C48" s="1">
        <v>-20779</v>
      </c>
      <c r="D48" s="1">
        <v>-4196</v>
      </c>
      <c r="E48" s="1">
        <v>-5000</v>
      </c>
      <c r="G48" s="1">
        <v>-18000</v>
      </c>
      <c r="H48">
        <v>0</v>
      </c>
      <c r="I48" s="47">
        <f t="shared" si="0"/>
        <v>-1500</v>
      </c>
      <c r="K48" s="5"/>
    </row>
    <row r="49" spans="1:11" x14ac:dyDescent="0.25">
      <c r="A49" t="s">
        <v>60</v>
      </c>
      <c r="B49" s="1">
        <v>-18000</v>
      </c>
      <c r="C49" s="1">
        <v>-52481</v>
      </c>
      <c r="D49" s="1">
        <v>-22879</v>
      </c>
      <c r="E49" s="1">
        <v>-25000</v>
      </c>
      <c r="G49" s="1">
        <v>-18000</v>
      </c>
      <c r="H49">
        <v>0</v>
      </c>
      <c r="I49" s="47">
        <f t="shared" si="0"/>
        <v>-1500</v>
      </c>
      <c r="K49" s="5"/>
    </row>
    <row r="50" spans="1:11" x14ac:dyDescent="0.25">
      <c r="A50" t="s">
        <v>61</v>
      </c>
      <c r="B50" s="1">
        <v>-160000</v>
      </c>
      <c r="C50" s="1">
        <v>-167429</v>
      </c>
      <c r="D50" s="1">
        <v>-117591</v>
      </c>
      <c r="E50">
        <v>0</v>
      </c>
      <c r="G50" s="1">
        <v>-160000</v>
      </c>
      <c r="H50">
        <v>0</v>
      </c>
      <c r="I50" s="47">
        <f t="shared" si="0"/>
        <v>-13333.333333333334</v>
      </c>
      <c r="K50" s="5"/>
    </row>
    <row r="51" spans="1:11" x14ac:dyDescent="0.25">
      <c r="A51" t="s">
        <v>62</v>
      </c>
      <c r="B51" s="1">
        <v>-4000</v>
      </c>
      <c r="C51">
        <v>0</v>
      </c>
      <c r="D51" s="1">
        <v>-10845</v>
      </c>
      <c r="E51" s="1">
        <v>-15000</v>
      </c>
      <c r="G51" s="1">
        <v>-4000</v>
      </c>
      <c r="H51">
        <v>0</v>
      </c>
      <c r="I51" s="47">
        <f t="shared" si="0"/>
        <v>-333.33333333333331</v>
      </c>
      <c r="K51" s="5"/>
    </row>
    <row r="52" spans="1:11" x14ac:dyDescent="0.25">
      <c r="A52" t="s">
        <v>147</v>
      </c>
      <c r="B52">
        <v>0</v>
      </c>
      <c r="C52" s="1">
        <v>-14000</v>
      </c>
      <c r="D52">
        <v>0</v>
      </c>
      <c r="E52">
        <v>0</v>
      </c>
      <c r="G52">
        <v>0</v>
      </c>
      <c r="H52">
        <v>0</v>
      </c>
      <c r="I52" s="47">
        <f t="shared" si="0"/>
        <v>0</v>
      </c>
      <c r="K52" s="5"/>
    </row>
    <row r="53" spans="1:11" x14ac:dyDescent="0.25">
      <c r="A53" t="s">
        <v>63</v>
      </c>
      <c r="B53" s="1">
        <v>-24000</v>
      </c>
      <c r="C53" s="1">
        <v>-22425</v>
      </c>
      <c r="D53">
        <v>0</v>
      </c>
      <c r="E53">
        <v>0</v>
      </c>
      <c r="G53" s="1">
        <v>-24000</v>
      </c>
      <c r="H53">
        <v>0</v>
      </c>
      <c r="I53" s="47">
        <f t="shared" si="0"/>
        <v>-2000</v>
      </c>
      <c r="K53" s="5"/>
    </row>
    <row r="54" spans="1:11" x14ac:dyDescent="0.25">
      <c r="A54" t="s">
        <v>177</v>
      </c>
      <c r="B54">
        <v>0</v>
      </c>
      <c r="C54">
        <v>0</v>
      </c>
      <c r="D54">
        <v>0</v>
      </c>
      <c r="E54" s="1">
        <v>-80000</v>
      </c>
      <c r="G54">
        <v>0</v>
      </c>
      <c r="H54">
        <v>0</v>
      </c>
      <c r="I54" s="47">
        <f t="shared" si="0"/>
        <v>0</v>
      </c>
      <c r="K54" s="5"/>
    </row>
    <row r="55" spans="1:11" x14ac:dyDescent="0.25">
      <c r="A55" t="s">
        <v>178</v>
      </c>
      <c r="B55">
        <v>0</v>
      </c>
      <c r="C55">
        <v>0</v>
      </c>
      <c r="D55">
        <v>0</v>
      </c>
      <c r="E55">
        <v>0</v>
      </c>
      <c r="G55">
        <v>0</v>
      </c>
      <c r="H55">
        <v>0</v>
      </c>
      <c r="I55" s="47">
        <f t="shared" si="0"/>
        <v>0</v>
      </c>
    </row>
    <row r="56" spans="1:11" x14ac:dyDescent="0.25">
      <c r="A56" t="s">
        <v>64</v>
      </c>
      <c r="B56" s="1">
        <v>-10000</v>
      </c>
      <c r="C56" s="1">
        <v>-9647</v>
      </c>
      <c r="D56" s="1">
        <v>-23479</v>
      </c>
      <c r="E56" s="1">
        <v>-25000</v>
      </c>
      <c r="G56" s="1">
        <v>-10000</v>
      </c>
      <c r="H56">
        <v>0</v>
      </c>
      <c r="I56" s="47">
        <f t="shared" si="0"/>
        <v>-833.33333333333337</v>
      </c>
    </row>
    <row r="57" spans="1:11" x14ac:dyDescent="0.25">
      <c r="A57" t="s">
        <v>65</v>
      </c>
      <c r="B57" s="1">
        <v>-9000</v>
      </c>
      <c r="C57" s="1">
        <v>-6967</v>
      </c>
      <c r="D57" s="1">
        <v>-6585</v>
      </c>
      <c r="E57" s="1">
        <v>-8000</v>
      </c>
      <c r="G57" s="1">
        <v>-9000</v>
      </c>
      <c r="H57">
        <v>0</v>
      </c>
      <c r="I57" s="47">
        <f t="shared" si="0"/>
        <v>-750</v>
      </c>
    </row>
    <row r="58" spans="1:11" x14ac:dyDescent="0.25">
      <c r="A58" t="s">
        <v>179</v>
      </c>
      <c r="B58">
        <v>0</v>
      </c>
      <c r="C58" s="1">
        <v>-3625</v>
      </c>
      <c r="D58">
        <v>0</v>
      </c>
      <c r="E58">
        <v>0</v>
      </c>
      <c r="G58">
        <v>0</v>
      </c>
      <c r="H58">
        <v>0</v>
      </c>
      <c r="I58" s="47">
        <f t="shared" si="0"/>
        <v>0</v>
      </c>
    </row>
    <row r="59" spans="1:11" x14ac:dyDescent="0.25">
      <c r="A59" t="s">
        <v>66</v>
      </c>
      <c r="B59" s="1">
        <v>-10000</v>
      </c>
      <c r="C59" s="1">
        <v>-11676</v>
      </c>
      <c r="D59" s="1">
        <v>-9252</v>
      </c>
      <c r="E59" s="1">
        <v>-10000</v>
      </c>
      <c r="G59" s="1">
        <v>-10000</v>
      </c>
      <c r="H59">
        <v>0</v>
      </c>
      <c r="I59" s="47">
        <f t="shared" si="0"/>
        <v>-833.33333333333337</v>
      </c>
    </row>
    <row r="60" spans="1:11" x14ac:dyDescent="0.25">
      <c r="A60" t="s">
        <v>67</v>
      </c>
      <c r="B60">
        <v>0</v>
      </c>
      <c r="C60" s="1">
        <v>-6184</v>
      </c>
      <c r="D60">
        <v>-181</v>
      </c>
      <c r="E60">
        <v>0</v>
      </c>
      <c r="G60">
        <v>0</v>
      </c>
      <c r="H60">
        <v>0</v>
      </c>
      <c r="I60" s="47">
        <f t="shared" si="0"/>
        <v>0</v>
      </c>
    </row>
    <row r="61" spans="1:11" x14ac:dyDescent="0.25">
      <c r="A61" t="s">
        <v>180</v>
      </c>
      <c r="B61">
        <v>0</v>
      </c>
      <c r="C61">
        <v>0</v>
      </c>
      <c r="D61">
        <v>0</v>
      </c>
      <c r="E61">
        <v>0</v>
      </c>
      <c r="G61">
        <v>0</v>
      </c>
      <c r="H61">
        <v>0</v>
      </c>
      <c r="I61" s="47">
        <f t="shared" si="0"/>
        <v>0</v>
      </c>
    </row>
    <row r="62" spans="1:11" x14ac:dyDescent="0.25">
      <c r="A62" t="s">
        <v>68</v>
      </c>
      <c r="B62" s="1">
        <v>-65000</v>
      </c>
      <c r="C62" s="1">
        <v>-14235</v>
      </c>
      <c r="D62" s="1">
        <v>-40165</v>
      </c>
      <c r="E62" s="1">
        <v>-45000</v>
      </c>
      <c r="G62" s="1">
        <v>-65000</v>
      </c>
      <c r="H62">
        <v>0</v>
      </c>
      <c r="I62" s="47">
        <f t="shared" si="0"/>
        <v>-5416.666666666667</v>
      </c>
    </row>
    <row r="63" spans="1:11" x14ac:dyDescent="0.25">
      <c r="A63" t="s">
        <v>69</v>
      </c>
      <c r="B63" s="1">
        <v>-61000</v>
      </c>
      <c r="C63" s="1">
        <v>-53171</v>
      </c>
      <c r="D63" s="1">
        <v>-90813</v>
      </c>
      <c r="E63" s="1">
        <v>-100000</v>
      </c>
      <c r="G63" s="1">
        <v>-95000</v>
      </c>
      <c r="H63">
        <v>34000</v>
      </c>
      <c r="I63" s="47">
        <f t="shared" si="0"/>
        <v>-5083.333333333333</v>
      </c>
    </row>
    <row r="64" spans="1:11" x14ac:dyDescent="0.25">
      <c r="A64" t="s">
        <v>70</v>
      </c>
      <c r="B64" s="1">
        <v>-34000</v>
      </c>
      <c r="C64" s="1">
        <v>-33082</v>
      </c>
      <c r="D64">
        <v>0</v>
      </c>
      <c r="E64">
        <v>0</v>
      </c>
      <c r="G64" s="1">
        <v>-34000</v>
      </c>
      <c r="H64">
        <v>0</v>
      </c>
      <c r="I64" s="47">
        <f t="shared" si="0"/>
        <v>-2833.3333333333335</v>
      </c>
    </row>
    <row r="65" spans="1:20" x14ac:dyDescent="0.25">
      <c r="A65" t="s">
        <v>71</v>
      </c>
      <c r="B65" s="1">
        <v>-1000</v>
      </c>
      <c r="C65">
        <v>-931</v>
      </c>
      <c r="D65">
        <v>0</v>
      </c>
      <c r="E65">
        <v>0</v>
      </c>
      <c r="G65" s="1">
        <v>-1000</v>
      </c>
      <c r="H65">
        <v>0</v>
      </c>
      <c r="I65" s="47">
        <f t="shared" si="0"/>
        <v>-83.333333333333329</v>
      </c>
    </row>
    <row r="66" spans="1:20" x14ac:dyDescent="0.25">
      <c r="A66" s="16" t="s">
        <v>4</v>
      </c>
      <c r="B66" s="17">
        <v>-504000</v>
      </c>
      <c r="C66" s="17">
        <v>-632701</v>
      </c>
      <c r="D66" s="17">
        <v>-531644</v>
      </c>
      <c r="E66" s="1">
        <v>-316000</v>
      </c>
      <c r="G66" s="1">
        <v>-459000</v>
      </c>
      <c r="H66" s="1">
        <v>-45000</v>
      </c>
      <c r="I66" s="50">
        <f t="shared" si="0"/>
        <v>-42000</v>
      </c>
      <c r="T66" s="5"/>
    </row>
    <row r="67" spans="1:20" x14ac:dyDescent="0.25">
      <c r="A67" t="s">
        <v>181</v>
      </c>
      <c r="I67" s="47">
        <f t="shared" si="0"/>
        <v>0</v>
      </c>
      <c r="T67" s="5"/>
    </row>
    <row r="68" spans="1:20" x14ac:dyDescent="0.25">
      <c r="A68" t="s">
        <v>73</v>
      </c>
      <c r="B68" s="1">
        <v>-200000</v>
      </c>
      <c r="C68" s="1">
        <v>-6336</v>
      </c>
      <c r="D68" s="1">
        <v>-109242</v>
      </c>
      <c r="E68" s="1">
        <v>-100000</v>
      </c>
      <c r="G68" s="1">
        <v>-205000</v>
      </c>
      <c r="H68">
        <v>5000</v>
      </c>
      <c r="I68" s="47">
        <f t="shared" si="0"/>
        <v>-16666.666666666668</v>
      </c>
      <c r="T68" s="5"/>
    </row>
    <row r="69" spans="1:20" x14ac:dyDescent="0.25">
      <c r="A69" t="s">
        <v>182</v>
      </c>
      <c r="B69">
        <v>0</v>
      </c>
      <c r="C69" s="1">
        <v>-3530</v>
      </c>
      <c r="D69" s="1">
        <v>-11057</v>
      </c>
      <c r="E69" s="1">
        <v>-10000</v>
      </c>
      <c r="G69">
        <v>0</v>
      </c>
      <c r="H69">
        <v>0</v>
      </c>
      <c r="I69" s="47">
        <f t="shared" si="0"/>
        <v>0</v>
      </c>
      <c r="T69" s="5"/>
    </row>
    <row r="70" spans="1:20" x14ac:dyDescent="0.25">
      <c r="A70" t="s">
        <v>74</v>
      </c>
      <c r="B70">
        <v>0</v>
      </c>
      <c r="C70" s="1">
        <v>-62220</v>
      </c>
      <c r="D70" s="1">
        <v>-29865</v>
      </c>
      <c r="E70" s="1">
        <v>-25000</v>
      </c>
      <c r="G70">
        <v>0</v>
      </c>
      <c r="H70">
        <v>0</v>
      </c>
      <c r="I70" s="47">
        <f t="shared" ref="I70:I133" si="1">B70/12</f>
        <v>0</v>
      </c>
    </row>
    <row r="71" spans="1:20" x14ac:dyDescent="0.25">
      <c r="A71" t="s">
        <v>183</v>
      </c>
      <c r="B71">
        <v>0</v>
      </c>
      <c r="C71">
        <v>0</v>
      </c>
      <c r="D71">
        <v>0</v>
      </c>
      <c r="E71">
        <v>0</v>
      </c>
      <c r="G71">
        <v>0</v>
      </c>
      <c r="H71">
        <v>0</v>
      </c>
      <c r="I71" s="47">
        <f t="shared" si="1"/>
        <v>0</v>
      </c>
    </row>
    <row r="72" spans="1:20" x14ac:dyDescent="0.25">
      <c r="A72" t="s">
        <v>75</v>
      </c>
      <c r="B72">
        <v>0</v>
      </c>
      <c r="C72" s="1">
        <v>-50462</v>
      </c>
      <c r="D72" s="1">
        <v>-20238</v>
      </c>
      <c r="E72" s="1">
        <v>-25000</v>
      </c>
      <c r="G72">
        <v>0</v>
      </c>
      <c r="H72">
        <v>0</v>
      </c>
      <c r="I72" s="47">
        <f t="shared" si="1"/>
        <v>0</v>
      </c>
    </row>
    <row r="73" spans="1:20" x14ac:dyDescent="0.25">
      <c r="A73" t="s">
        <v>76</v>
      </c>
      <c r="B73">
        <v>0</v>
      </c>
      <c r="C73" s="1">
        <v>-3951</v>
      </c>
      <c r="D73" s="1">
        <v>-12996</v>
      </c>
      <c r="E73">
        <v>0</v>
      </c>
      <c r="G73">
        <v>0</v>
      </c>
      <c r="H73">
        <v>0</v>
      </c>
      <c r="I73" s="47">
        <f t="shared" si="1"/>
        <v>0</v>
      </c>
    </row>
    <row r="74" spans="1:20" x14ac:dyDescent="0.25">
      <c r="A74" t="s">
        <v>77</v>
      </c>
      <c r="B74">
        <v>0</v>
      </c>
      <c r="C74" s="1">
        <v>-40683</v>
      </c>
      <c r="D74" s="1">
        <v>-56468</v>
      </c>
      <c r="E74" s="1">
        <v>-25000</v>
      </c>
      <c r="G74">
        <v>0</v>
      </c>
      <c r="H74">
        <v>0</v>
      </c>
      <c r="I74" s="47">
        <f t="shared" si="1"/>
        <v>0</v>
      </c>
    </row>
    <row r="75" spans="1:20" x14ac:dyDescent="0.25">
      <c r="A75" t="s">
        <v>184</v>
      </c>
      <c r="B75">
        <v>0</v>
      </c>
      <c r="C75" s="1">
        <v>-7548</v>
      </c>
      <c r="D75" s="1">
        <v>-36990</v>
      </c>
      <c r="E75">
        <v>0</v>
      </c>
      <c r="G75">
        <v>0</v>
      </c>
      <c r="H75">
        <v>0</v>
      </c>
      <c r="I75" s="47">
        <f t="shared" si="1"/>
        <v>0</v>
      </c>
      <c r="T75" s="5"/>
    </row>
    <row r="76" spans="1:20" x14ac:dyDescent="0.25">
      <c r="A76" t="s">
        <v>185</v>
      </c>
      <c r="B76">
        <v>0</v>
      </c>
      <c r="C76">
        <v>0</v>
      </c>
      <c r="D76" s="1">
        <v>-3827</v>
      </c>
      <c r="E76">
        <v>0</v>
      </c>
      <c r="G76">
        <v>0</v>
      </c>
      <c r="H76">
        <v>0</v>
      </c>
      <c r="I76" s="47">
        <f t="shared" si="1"/>
        <v>0</v>
      </c>
    </row>
    <row r="77" spans="1:20" x14ac:dyDescent="0.25">
      <c r="A77" t="s">
        <v>78</v>
      </c>
      <c r="B77" s="1">
        <v>-150000</v>
      </c>
      <c r="C77" s="1">
        <v>-120187</v>
      </c>
      <c r="D77" s="1">
        <v>-56836</v>
      </c>
      <c r="E77" s="1">
        <v>-150000</v>
      </c>
      <c r="G77">
        <v>0</v>
      </c>
      <c r="H77">
        <v>-150000</v>
      </c>
      <c r="I77" s="47">
        <f t="shared" si="1"/>
        <v>-12500</v>
      </c>
    </row>
    <row r="78" spans="1:20" x14ac:dyDescent="0.25">
      <c r="A78" t="s">
        <v>186</v>
      </c>
      <c r="B78">
        <v>0</v>
      </c>
      <c r="C78">
        <v>0</v>
      </c>
      <c r="D78">
        <v>0</v>
      </c>
      <c r="E78">
        <v>0</v>
      </c>
      <c r="G78">
        <v>0</v>
      </c>
      <c r="H78">
        <v>0</v>
      </c>
      <c r="I78" s="47">
        <f t="shared" si="1"/>
        <v>0</v>
      </c>
    </row>
    <row r="79" spans="1:20" x14ac:dyDescent="0.25">
      <c r="A79" t="s">
        <v>148</v>
      </c>
      <c r="B79">
        <v>0</v>
      </c>
      <c r="C79" s="1">
        <v>-15625</v>
      </c>
      <c r="D79">
        <v>0</v>
      </c>
      <c r="E79">
        <v>0</v>
      </c>
      <c r="G79">
        <v>0</v>
      </c>
      <c r="H79">
        <v>0</v>
      </c>
      <c r="I79" s="47">
        <f t="shared" si="1"/>
        <v>0</v>
      </c>
    </row>
    <row r="80" spans="1:20" x14ac:dyDescent="0.25">
      <c r="A80" t="s">
        <v>79</v>
      </c>
      <c r="B80" s="1">
        <v>-100000</v>
      </c>
      <c r="C80" s="1">
        <v>-140177</v>
      </c>
      <c r="D80" s="1">
        <v>-59807</v>
      </c>
      <c r="E80" s="1">
        <v>-50000</v>
      </c>
      <c r="G80">
        <v>0</v>
      </c>
      <c r="H80">
        <v>-100000</v>
      </c>
      <c r="I80" s="47">
        <f t="shared" si="1"/>
        <v>-8333.3333333333339</v>
      </c>
    </row>
    <row r="81" spans="1:9" x14ac:dyDescent="0.25">
      <c r="A81" t="s">
        <v>187</v>
      </c>
      <c r="B81">
        <v>0</v>
      </c>
      <c r="C81">
        <v>0</v>
      </c>
      <c r="D81">
        <v>0</v>
      </c>
      <c r="E81">
        <v>0</v>
      </c>
      <c r="G81">
        <v>0</v>
      </c>
      <c r="H81">
        <v>0</v>
      </c>
      <c r="I81" s="47">
        <f t="shared" si="1"/>
        <v>0</v>
      </c>
    </row>
    <row r="82" spans="1:9" x14ac:dyDescent="0.25">
      <c r="A82" s="16" t="s">
        <v>5</v>
      </c>
      <c r="B82" s="17">
        <v>-450000</v>
      </c>
      <c r="C82" s="17">
        <v>-450719</v>
      </c>
      <c r="D82" s="17">
        <v>-397327</v>
      </c>
      <c r="E82" s="1">
        <v>-385000</v>
      </c>
      <c r="G82" s="1">
        <v>-205000</v>
      </c>
      <c r="H82" s="1">
        <v>-245000</v>
      </c>
      <c r="I82" s="50">
        <f t="shared" si="1"/>
        <v>-37500</v>
      </c>
    </row>
    <row r="83" spans="1:9" x14ac:dyDescent="0.25">
      <c r="A83" t="s">
        <v>188</v>
      </c>
      <c r="I83" s="47">
        <f t="shared" si="1"/>
        <v>0</v>
      </c>
    </row>
    <row r="84" spans="1:9" x14ac:dyDescent="0.25">
      <c r="A84" t="s">
        <v>232</v>
      </c>
      <c r="B84" s="1">
        <v>-250000</v>
      </c>
      <c r="C84" s="1">
        <v>-212289</v>
      </c>
      <c r="D84">
        <v>0</v>
      </c>
      <c r="E84">
        <v>0</v>
      </c>
      <c r="G84" s="1">
        <v>-175000</v>
      </c>
      <c r="H84">
        <v>-75000</v>
      </c>
      <c r="I84" s="47">
        <f t="shared" si="1"/>
        <v>-20833.333333333332</v>
      </c>
    </row>
    <row r="85" spans="1:9" x14ac:dyDescent="0.25">
      <c r="A85" t="s">
        <v>149</v>
      </c>
      <c r="B85">
        <v>0</v>
      </c>
      <c r="C85">
        <v>0</v>
      </c>
      <c r="D85" s="1">
        <v>-40352</v>
      </c>
      <c r="E85" s="1">
        <v>-5000</v>
      </c>
      <c r="G85">
        <v>0</v>
      </c>
      <c r="H85">
        <v>0</v>
      </c>
      <c r="I85" s="47">
        <f t="shared" si="1"/>
        <v>0</v>
      </c>
    </row>
    <row r="86" spans="1:9" x14ac:dyDescent="0.25">
      <c r="A86" t="s">
        <v>189</v>
      </c>
      <c r="B86">
        <v>0</v>
      </c>
      <c r="C86">
        <v>0</v>
      </c>
      <c r="D86" s="1">
        <v>-3942</v>
      </c>
      <c r="E86" s="1">
        <v>-15000</v>
      </c>
      <c r="G86">
        <v>0</v>
      </c>
      <c r="H86">
        <v>0</v>
      </c>
      <c r="I86" s="47">
        <f t="shared" si="1"/>
        <v>0</v>
      </c>
    </row>
    <row r="87" spans="1:9" x14ac:dyDescent="0.25">
      <c r="A87" s="16" t="s">
        <v>6</v>
      </c>
      <c r="B87" s="17">
        <v>-250000</v>
      </c>
      <c r="C87" s="17">
        <v>-212289</v>
      </c>
      <c r="D87" s="17">
        <v>-44294</v>
      </c>
      <c r="E87" s="1">
        <v>-20000</v>
      </c>
      <c r="G87" s="1">
        <v>-175000</v>
      </c>
      <c r="H87" s="1">
        <v>-75000</v>
      </c>
      <c r="I87" s="50">
        <f t="shared" si="1"/>
        <v>-20833.333333333332</v>
      </c>
    </row>
    <row r="88" spans="1:9" x14ac:dyDescent="0.25">
      <c r="A88" t="s">
        <v>190</v>
      </c>
      <c r="I88" s="47">
        <f t="shared" si="1"/>
        <v>0</v>
      </c>
    </row>
    <row r="89" spans="1:9" x14ac:dyDescent="0.25">
      <c r="A89" t="s">
        <v>7</v>
      </c>
      <c r="B89" s="1">
        <v>-530000</v>
      </c>
      <c r="C89" s="1">
        <v>-514679</v>
      </c>
      <c r="D89" s="1">
        <v>-515814</v>
      </c>
      <c r="E89" s="1">
        <v>-550000</v>
      </c>
      <c r="G89" s="1">
        <v>-530000</v>
      </c>
      <c r="H89">
        <v>0</v>
      </c>
      <c r="I89" s="47">
        <f t="shared" si="1"/>
        <v>-44166.666666666664</v>
      </c>
    </row>
    <row r="90" spans="1:9" x14ac:dyDescent="0.25">
      <c r="A90" t="s">
        <v>8</v>
      </c>
      <c r="B90" s="1">
        <v>-600000</v>
      </c>
      <c r="C90" s="1">
        <v>-578312</v>
      </c>
      <c r="D90" s="1">
        <v>-641167</v>
      </c>
      <c r="E90" s="1">
        <v>-675000</v>
      </c>
      <c r="G90" s="1">
        <v>-748000</v>
      </c>
      <c r="H90">
        <v>148000</v>
      </c>
      <c r="I90" s="47">
        <f t="shared" si="1"/>
        <v>-50000</v>
      </c>
    </row>
    <row r="91" spans="1:9" x14ac:dyDescent="0.25">
      <c r="A91" t="s">
        <v>9</v>
      </c>
      <c r="B91" s="1">
        <v>-340000</v>
      </c>
      <c r="C91" s="1">
        <v>-275192</v>
      </c>
      <c r="D91" s="1">
        <v>-322603</v>
      </c>
      <c r="E91" s="1">
        <v>-360000</v>
      </c>
      <c r="G91" s="1">
        <v>-335000</v>
      </c>
      <c r="H91">
        <v>-5000</v>
      </c>
      <c r="I91" s="47">
        <f t="shared" si="1"/>
        <v>-28333.333333333332</v>
      </c>
    </row>
    <row r="92" spans="1:9" x14ac:dyDescent="0.25">
      <c r="A92" t="s">
        <v>10</v>
      </c>
      <c r="B92" s="1">
        <v>-110000</v>
      </c>
      <c r="C92" s="1">
        <v>-98506</v>
      </c>
      <c r="D92" s="1">
        <v>-101508</v>
      </c>
      <c r="E92" s="1">
        <v>-105000</v>
      </c>
      <c r="G92" s="1">
        <v>-110000</v>
      </c>
      <c r="H92">
        <v>0</v>
      </c>
      <c r="I92" s="47">
        <f t="shared" si="1"/>
        <v>-9166.6666666666661</v>
      </c>
    </row>
    <row r="93" spans="1:9" x14ac:dyDescent="0.25">
      <c r="A93" s="16" t="s">
        <v>11</v>
      </c>
      <c r="B93" s="17">
        <v>-1580000</v>
      </c>
      <c r="C93" s="17">
        <v>-1466689</v>
      </c>
      <c r="D93" s="17">
        <v>-1581092</v>
      </c>
      <c r="E93" s="1">
        <v>-1690000</v>
      </c>
      <c r="G93" s="1">
        <v>-1723000</v>
      </c>
      <c r="H93" s="1">
        <v>143000</v>
      </c>
      <c r="I93" s="50">
        <f t="shared" si="1"/>
        <v>-131666.66666666666</v>
      </c>
    </row>
    <row r="94" spans="1:9" x14ac:dyDescent="0.25">
      <c r="A94" t="s">
        <v>191</v>
      </c>
      <c r="I94" s="47">
        <f t="shared" si="1"/>
        <v>0</v>
      </c>
    </row>
    <row r="95" spans="1:9" x14ac:dyDescent="0.25">
      <c r="A95" t="s">
        <v>84</v>
      </c>
      <c r="B95" s="1">
        <v>-100000</v>
      </c>
      <c r="C95" s="1">
        <v>-85199</v>
      </c>
      <c r="D95" s="1">
        <v>-69111</v>
      </c>
      <c r="E95" s="1">
        <v>-90000</v>
      </c>
      <c r="G95" s="1">
        <v>-89000</v>
      </c>
      <c r="H95">
        <v>-11000</v>
      </c>
      <c r="I95" s="47">
        <f t="shared" si="1"/>
        <v>-8333.3333333333339</v>
      </c>
    </row>
    <row r="96" spans="1:9" x14ac:dyDescent="0.25">
      <c r="A96" t="s">
        <v>192</v>
      </c>
      <c r="B96">
        <v>0</v>
      </c>
      <c r="C96">
        <v>0</v>
      </c>
      <c r="D96">
        <v>0</v>
      </c>
      <c r="E96" s="1">
        <v>-55000</v>
      </c>
      <c r="G96">
        <v>0</v>
      </c>
      <c r="H96">
        <v>0</v>
      </c>
      <c r="I96" s="47">
        <f t="shared" si="1"/>
        <v>0</v>
      </c>
    </row>
    <row r="97" spans="1:9" x14ac:dyDescent="0.25">
      <c r="A97" t="s">
        <v>85</v>
      </c>
      <c r="B97" s="1">
        <v>-287000</v>
      </c>
      <c r="C97" s="1">
        <v>-280900</v>
      </c>
      <c r="D97" s="1">
        <v>-280900</v>
      </c>
      <c r="E97" s="1">
        <v>-281000</v>
      </c>
      <c r="G97" s="1">
        <v>-287000</v>
      </c>
      <c r="H97">
        <v>0</v>
      </c>
      <c r="I97" s="47">
        <f t="shared" si="1"/>
        <v>-23916.666666666668</v>
      </c>
    </row>
    <row r="98" spans="1:9" x14ac:dyDescent="0.25">
      <c r="A98" t="s">
        <v>86</v>
      </c>
      <c r="B98" s="1">
        <v>-129000</v>
      </c>
      <c r="C98" s="1">
        <v>-123459</v>
      </c>
      <c r="D98" s="1">
        <v>-29370</v>
      </c>
      <c r="E98">
        <v>0</v>
      </c>
      <c r="G98" s="1">
        <v>-129000</v>
      </c>
      <c r="H98">
        <v>0</v>
      </c>
      <c r="I98" s="47">
        <f t="shared" si="1"/>
        <v>-10750</v>
      </c>
    </row>
    <row r="99" spans="1:9" x14ac:dyDescent="0.25">
      <c r="A99" t="s">
        <v>87</v>
      </c>
      <c r="B99" s="1">
        <v>-98000</v>
      </c>
      <c r="C99" s="1">
        <v>-90009</v>
      </c>
      <c r="D99" s="1">
        <v>-220728</v>
      </c>
      <c r="E99" s="1">
        <v>-285000</v>
      </c>
      <c r="G99" s="1">
        <v>-98000</v>
      </c>
      <c r="H99">
        <v>0</v>
      </c>
      <c r="I99" s="47">
        <f t="shared" si="1"/>
        <v>-8166.666666666667</v>
      </c>
    </row>
    <row r="100" spans="1:9" x14ac:dyDescent="0.25">
      <c r="A100" s="16" t="s">
        <v>12</v>
      </c>
      <c r="B100" s="17">
        <v>-614000</v>
      </c>
      <c r="C100" s="17">
        <v>-579567</v>
      </c>
      <c r="D100" s="17">
        <v>-600109</v>
      </c>
      <c r="E100" s="1">
        <v>-711000</v>
      </c>
      <c r="G100" s="1">
        <v>-603000</v>
      </c>
      <c r="H100" s="1">
        <v>-11000</v>
      </c>
      <c r="I100" s="50">
        <f t="shared" si="1"/>
        <v>-51166.666666666664</v>
      </c>
    </row>
    <row r="101" spans="1:9" x14ac:dyDescent="0.25">
      <c r="A101" t="s">
        <v>193</v>
      </c>
      <c r="I101" s="47">
        <f t="shared" si="1"/>
        <v>0</v>
      </c>
    </row>
    <row r="102" spans="1:9" x14ac:dyDescent="0.25">
      <c r="A102" t="s">
        <v>89</v>
      </c>
      <c r="B102" s="1">
        <v>-30000</v>
      </c>
      <c r="C102" s="1">
        <v>-13380</v>
      </c>
      <c r="D102" s="1">
        <v>-27480</v>
      </c>
      <c r="E102" s="1">
        <v>-27500</v>
      </c>
      <c r="G102" s="1">
        <v>-30000</v>
      </c>
      <c r="H102">
        <v>0</v>
      </c>
      <c r="I102" s="47">
        <f t="shared" si="1"/>
        <v>-2500</v>
      </c>
    </row>
    <row r="103" spans="1:9" x14ac:dyDescent="0.25">
      <c r="A103" s="16" t="s">
        <v>90</v>
      </c>
      <c r="B103" s="17">
        <v>-30000</v>
      </c>
      <c r="C103" s="17">
        <v>-13380</v>
      </c>
      <c r="D103" s="17">
        <v>-27480</v>
      </c>
      <c r="E103" s="1">
        <v>-27500</v>
      </c>
      <c r="G103" s="1">
        <v>-30000</v>
      </c>
      <c r="H103">
        <v>0</v>
      </c>
      <c r="I103" s="50">
        <f t="shared" si="1"/>
        <v>-2500</v>
      </c>
    </row>
    <row r="104" spans="1:9" ht="15.75" x14ac:dyDescent="0.25">
      <c r="A104" s="18" t="s">
        <v>194</v>
      </c>
      <c r="B104" s="19">
        <v>-3428000</v>
      </c>
      <c r="C104" s="19">
        <v>-3355345</v>
      </c>
      <c r="D104" s="19">
        <v>-3181947</v>
      </c>
      <c r="E104" s="1">
        <v>-3149500</v>
      </c>
      <c r="G104" s="1">
        <v>-3195000</v>
      </c>
      <c r="H104" s="1">
        <v>-233000</v>
      </c>
      <c r="I104" s="51">
        <f t="shared" si="1"/>
        <v>-285666.66666666669</v>
      </c>
    </row>
    <row r="105" spans="1:9" x14ac:dyDescent="0.25">
      <c r="A105" t="s">
        <v>195</v>
      </c>
      <c r="I105" s="47">
        <f t="shared" si="1"/>
        <v>0</v>
      </c>
    </row>
    <row r="106" spans="1:9" x14ac:dyDescent="0.25">
      <c r="A106" t="s">
        <v>196</v>
      </c>
      <c r="I106" s="47">
        <f t="shared" si="1"/>
        <v>0</v>
      </c>
    </row>
    <row r="107" spans="1:9" x14ac:dyDescent="0.25">
      <c r="A107" t="s">
        <v>94</v>
      </c>
      <c r="B107" s="1">
        <v>-10000</v>
      </c>
      <c r="C107" s="1">
        <v>-10699</v>
      </c>
      <c r="D107" s="1">
        <v>-23800</v>
      </c>
      <c r="E107" s="1">
        <v>-25000</v>
      </c>
      <c r="G107" s="1">
        <v>-20000</v>
      </c>
      <c r="H107">
        <v>10000</v>
      </c>
      <c r="I107" s="47">
        <f t="shared" si="1"/>
        <v>-833.33333333333337</v>
      </c>
    </row>
    <row r="108" spans="1:9" x14ac:dyDescent="0.25">
      <c r="A108" s="16" t="s">
        <v>95</v>
      </c>
      <c r="B108" s="17">
        <v>-10000</v>
      </c>
      <c r="C108" s="17">
        <v>-10699</v>
      </c>
      <c r="D108" s="17">
        <v>-23800</v>
      </c>
      <c r="E108" s="1">
        <v>-25000</v>
      </c>
      <c r="G108" s="1">
        <v>-20000</v>
      </c>
      <c r="H108" s="1">
        <v>10000</v>
      </c>
      <c r="I108" s="50">
        <f t="shared" si="1"/>
        <v>-833.33333333333337</v>
      </c>
    </row>
    <row r="109" spans="1:9" x14ac:dyDescent="0.25">
      <c r="A109" t="s">
        <v>197</v>
      </c>
      <c r="I109" s="47">
        <f t="shared" si="1"/>
        <v>0</v>
      </c>
    </row>
    <row r="110" spans="1:9" x14ac:dyDescent="0.25">
      <c r="A110" t="s">
        <v>97</v>
      </c>
      <c r="B110" s="1">
        <v>-12000</v>
      </c>
      <c r="C110" s="1">
        <v>-19120</v>
      </c>
      <c r="D110">
        <v>0</v>
      </c>
      <c r="E110" s="1">
        <v>-20000</v>
      </c>
      <c r="G110">
        <v>0</v>
      </c>
      <c r="H110">
        <v>-12000</v>
      </c>
      <c r="I110" s="47">
        <f t="shared" si="1"/>
        <v>-1000</v>
      </c>
    </row>
    <row r="111" spans="1:9" x14ac:dyDescent="0.25">
      <c r="A111" t="s">
        <v>98</v>
      </c>
      <c r="B111">
        <v>0</v>
      </c>
      <c r="C111" s="1">
        <v>-3515</v>
      </c>
      <c r="D111">
        <v>0</v>
      </c>
      <c r="E111">
        <v>0</v>
      </c>
      <c r="G111">
        <v>0</v>
      </c>
      <c r="H111">
        <v>0</v>
      </c>
      <c r="I111" s="47">
        <f t="shared" si="1"/>
        <v>0</v>
      </c>
    </row>
    <row r="112" spans="1:9" x14ac:dyDescent="0.25">
      <c r="A112" t="s">
        <v>198</v>
      </c>
      <c r="B112">
        <v>0</v>
      </c>
      <c r="C112">
        <v>0</v>
      </c>
      <c r="D112">
        <v>0</v>
      </c>
      <c r="E112">
        <v>0</v>
      </c>
      <c r="G112">
        <v>0</v>
      </c>
      <c r="H112">
        <v>0</v>
      </c>
      <c r="I112" s="47">
        <f t="shared" si="1"/>
        <v>0</v>
      </c>
    </row>
    <row r="113" spans="1:9" x14ac:dyDescent="0.25">
      <c r="A113" s="16" t="s">
        <v>99</v>
      </c>
      <c r="B113" s="17">
        <v>-12000</v>
      </c>
      <c r="C113" s="17">
        <v>-22635</v>
      </c>
      <c r="D113" s="17">
        <v>0</v>
      </c>
      <c r="E113" s="1">
        <v>-20000</v>
      </c>
      <c r="G113">
        <v>0</v>
      </c>
      <c r="H113" s="1">
        <v>-12000</v>
      </c>
      <c r="I113" s="50">
        <f t="shared" si="1"/>
        <v>-1000</v>
      </c>
    </row>
    <row r="114" spans="1:9" x14ac:dyDescent="0.25">
      <c r="A114" t="s">
        <v>199</v>
      </c>
      <c r="I114" s="47">
        <f t="shared" si="1"/>
        <v>0</v>
      </c>
    </row>
    <row r="115" spans="1:9" x14ac:dyDescent="0.25">
      <c r="A115" t="s">
        <v>101</v>
      </c>
      <c r="B115" s="1">
        <v>-30000</v>
      </c>
      <c r="C115" s="1">
        <v>-53999</v>
      </c>
      <c r="D115" s="1">
        <v>-33889</v>
      </c>
      <c r="E115" s="1">
        <v>-28000</v>
      </c>
      <c r="G115" s="1">
        <v>-30000</v>
      </c>
      <c r="H115">
        <v>0</v>
      </c>
      <c r="I115" s="47">
        <f t="shared" si="1"/>
        <v>-2500</v>
      </c>
    </row>
    <row r="116" spans="1:9" x14ac:dyDescent="0.25">
      <c r="A116" t="s">
        <v>102</v>
      </c>
      <c r="B116" s="1">
        <v>-2000</v>
      </c>
      <c r="C116" s="1">
        <v>-1800</v>
      </c>
      <c r="D116" s="1">
        <v>-1074</v>
      </c>
      <c r="E116" s="1">
        <v>-1500</v>
      </c>
      <c r="G116" s="1">
        <v>-2000</v>
      </c>
      <c r="H116">
        <v>0</v>
      </c>
      <c r="I116" s="47">
        <f t="shared" si="1"/>
        <v>-166.66666666666666</v>
      </c>
    </row>
    <row r="117" spans="1:9" x14ac:dyDescent="0.25">
      <c r="A117" t="s">
        <v>200</v>
      </c>
      <c r="B117">
        <v>0</v>
      </c>
      <c r="C117">
        <v>0</v>
      </c>
      <c r="D117" s="1">
        <v>-1299</v>
      </c>
      <c r="E117" s="1">
        <v>-5000</v>
      </c>
      <c r="G117">
        <v>0</v>
      </c>
      <c r="H117">
        <v>0</v>
      </c>
      <c r="I117" s="47">
        <f t="shared" si="1"/>
        <v>0</v>
      </c>
    </row>
    <row r="118" spans="1:9" x14ac:dyDescent="0.25">
      <c r="A118" t="s">
        <v>103</v>
      </c>
      <c r="B118" s="1">
        <v>-23000</v>
      </c>
      <c r="C118" s="1">
        <v>-22869</v>
      </c>
      <c r="D118" s="1">
        <v>-2000</v>
      </c>
      <c r="E118" s="1">
        <v>-3000</v>
      </c>
      <c r="G118" s="1">
        <v>-23000</v>
      </c>
      <c r="H118">
        <v>0</v>
      </c>
      <c r="I118" s="47">
        <f t="shared" si="1"/>
        <v>-1916.6666666666667</v>
      </c>
    </row>
    <row r="119" spans="1:9" x14ac:dyDescent="0.25">
      <c r="A119" t="s">
        <v>104</v>
      </c>
      <c r="B119" s="1">
        <v>-162000</v>
      </c>
      <c r="C119" s="1">
        <v>-161593</v>
      </c>
      <c r="D119" s="1">
        <v>-170529</v>
      </c>
      <c r="E119" s="1">
        <v>-550000</v>
      </c>
      <c r="G119" s="1">
        <v>-400000</v>
      </c>
      <c r="H119">
        <v>238000</v>
      </c>
      <c r="I119" s="47">
        <f t="shared" si="1"/>
        <v>-13500</v>
      </c>
    </row>
    <row r="120" spans="1:9" x14ac:dyDescent="0.25">
      <c r="A120" t="s">
        <v>105</v>
      </c>
      <c r="B120">
        <v>0</v>
      </c>
      <c r="C120" s="1">
        <v>-21856</v>
      </c>
      <c r="D120" s="1">
        <v>-6018</v>
      </c>
      <c r="E120" s="1">
        <v>-6000</v>
      </c>
      <c r="G120">
        <v>0</v>
      </c>
      <c r="H120">
        <v>0</v>
      </c>
      <c r="I120" s="47">
        <f t="shared" si="1"/>
        <v>0</v>
      </c>
    </row>
    <row r="121" spans="1:9" x14ac:dyDescent="0.25">
      <c r="A121" t="s">
        <v>141</v>
      </c>
      <c r="B121">
        <v>0</v>
      </c>
      <c r="C121" s="1">
        <v>-14558</v>
      </c>
      <c r="D121" s="1">
        <v>-6015</v>
      </c>
      <c r="E121">
        <v>0</v>
      </c>
      <c r="G121">
        <v>0</v>
      </c>
      <c r="H121">
        <v>0</v>
      </c>
      <c r="I121" s="47">
        <f t="shared" si="1"/>
        <v>0</v>
      </c>
    </row>
    <row r="122" spans="1:9" x14ac:dyDescent="0.25">
      <c r="A122" t="s">
        <v>106</v>
      </c>
      <c r="B122" s="1">
        <v>-15000</v>
      </c>
      <c r="C122" s="1">
        <v>-43110</v>
      </c>
      <c r="D122" s="1">
        <v>-47710</v>
      </c>
      <c r="E122" s="1">
        <v>-10000</v>
      </c>
      <c r="G122" s="1">
        <v>-46000</v>
      </c>
      <c r="H122">
        <v>31000</v>
      </c>
      <c r="I122" s="47">
        <f t="shared" si="1"/>
        <v>-1250</v>
      </c>
    </row>
    <row r="123" spans="1:9" x14ac:dyDescent="0.25">
      <c r="A123" s="16" t="s">
        <v>107</v>
      </c>
      <c r="B123" s="17">
        <v>-232000</v>
      </c>
      <c r="C123" s="17">
        <v>-319786</v>
      </c>
      <c r="D123" s="17">
        <v>-268534</v>
      </c>
      <c r="E123" s="1">
        <v>-603500</v>
      </c>
      <c r="G123" s="1">
        <v>-501000</v>
      </c>
      <c r="H123" s="1">
        <v>269000</v>
      </c>
      <c r="I123" s="50">
        <f t="shared" si="1"/>
        <v>-19333.333333333332</v>
      </c>
    </row>
    <row r="124" spans="1:9" x14ac:dyDescent="0.25">
      <c r="A124" t="s">
        <v>201</v>
      </c>
      <c r="I124" s="47">
        <f t="shared" si="1"/>
        <v>0</v>
      </c>
    </row>
    <row r="125" spans="1:9" x14ac:dyDescent="0.25">
      <c r="A125" t="s">
        <v>109</v>
      </c>
      <c r="B125" s="1">
        <v>-14000</v>
      </c>
      <c r="C125" s="1">
        <v>-16607</v>
      </c>
      <c r="D125" s="1">
        <v>-28598</v>
      </c>
      <c r="E125" s="1">
        <v>-20000</v>
      </c>
      <c r="G125" s="1">
        <v>-14000</v>
      </c>
      <c r="H125">
        <v>0</v>
      </c>
      <c r="I125" s="47">
        <f t="shared" si="1"/>
        <v>-1166.6666666666667</v>
      </c>
    </row>
    <row r="126" spans="1:9" x14ac:dyDescent="0.25">
      <c r="A126" t="s">
        <v>110</v>
      </c>
      <c r="B126" s="1">
        <v>-18000</v>
      </c>
      <c r="C126" s="1">
        <v>-85594</v>
      </c>
      <c r="D126" s="1">
        <v>-52391</v>
      </c>
      <c r="E126" s="1">
        <v>-65000</v>
      </c>
      <c r="G126" s="1">
        <v>-18000</v>
      </c>
      <c r="H126">
        <v>0</v>
      </c>
      <c r="I126" s="47">
        <f t="shared" si="1"/>
        <v>-1500</v>
      </c>
    </row>
    <row r="127" spans="1:9" x14ac:dyDescent="0.25">
      <c r="A127" t="s">
        <v>202</v>
      </c>
      <c r="B127">
        <v>0</v>
      </c>
      <c r="C127">
        <v>0</v>
      </c>
      <c r="D127">
        <v>0</v>
      </c>
      <c r="E127">
        <v>0</v>
      </c>
      <c r="G127">
        <v>0</v>
      </c>
      <c r="H127">
        <v>0</v>
      </c>
      <c r="I127" s="47">
        <f t="shared" si="1"/>
        <v>0</v>
      </c>
    </row>
    <row r="128" spans="1:9" x14ac:dyDescent="0.25">
      <c r="A128" s="16" t="s">
        <v>111</v>
      </c>
      <c r="B128" s="17">
        <v>-32000</v>
      </c>
      <c r="C128" s="17">
        <v>-102201</v>
      </c>
      <c r="D128" s="17">
        <v>-80989</v>
      </c>
      <c r="E128" s="1">
        <v>-85000</v>
      </c>
      <c r="G128" s="1">
        <v>-32000</v>
      </c>
      <c r="H128">
        <v>0</v>
      </c>
      <c r="I128" s="50">
        <f t="shared" si="1"/>
        <v>-2666.6666666666665</v>
      </c>
    </row>
    <row r="129" spans="1:9" x14ac:dyDescent="0.25">
      <c r="A129" t="s">
        <v>195</v>
      </c>
      <c r="I129" s="47">
        <f t="shared" si="1"/>
        <v>0</v>
      </c>
    </row>
    <row r="130" spans="1:9" x14ac:dyDescent="0.25">
      <c r="A130" t="s">
        <v>112</v>
      </c>
      <c r="B130">
        <v>0</v>
      </c>
      <c r="C130" s="1">
        <v>-1222</v>
      </c>
      <c r="D130">
        <v>0</v>
      </c>
      <c r="E130">
        <v>0</v>
      </c>
      <c r="G130">
        <v>0</v>
      </c>
      <c r="H130">
        <v>0</v>
      </c>
      <c r="I130" s="47">
        <f t="shared" si="1"/>
        <v>0</v>
      </c>
    </row>
    <row r="131" spans="1:9" x14ac:dyDescent="0.25">
      <c r="A131" t="s">
        <v>203</v>
      </c>
      <c r="B131">
        <v>0</v>
      </c>
      <c r="C131">
        <v>0</v>
      </c>
      <c r="D131">
        <v>0</v>
      </c>
      <c r="E131">
        <v>0</v>
      </c>
      <c r="G131">
        <v>0</v>
      </c>
      <c r="H131">
        <v>0</v>
      </c>
      <c r="I131" s="47">
        <f t="shared" si="1"/>
        <v>0</v>
      </c>
    </row>
    <row r="132" spans="1:9" x14ac:dyDescent="0.25">
      <c r="A132" t="s">
        <v>113</v>
      </c>
      <c r="B132" s="1">
        <v>-8000</v>
      </c>
      <c r="C132" s="1">
        <v>-7930</v>
      </c>
      <c r="D132" s="1">
        <v>-7930</v>
      </c>
      <c r="E132" s="1">
        <v>-8000</v>
      </c>
      <c r="G132" s="1">
        <v>-8000</v>
      </c>
      <c r="H132">
        <v>0</v>
      </c>
      <c r="I132" s="47">
        <f t="shared" si="1"/>
        <v>-666.66666666666663</v>
      </c>
    </row>
    <row r="133" spans="1:9" x14ac:dyDescent="0.25">
      <c r="A133" s="16" t="s">
        <v>13</v>
      </c>
      <c r="B133" s="17">
        <v>-8000</v>
      </c>
      <c r="C133" s="17">
        <v>-9152</v>
      </c>
      <c r="D133" s="17">
        <v>-7930</v>
      </c>
      <c r="E133" s="1">
        <v>-8000</v>
      </c>
      <c r="G133" s="1">
        <v>-8000</v>
      </c>
      <c r="H133">
        <v>0</v>
      </c>
      <c r="I133" s="50">
        <f t="shared" si="1"/>
        <v>-666.66666666666663</v>
      </c>
    </row>
    <row r="134" spans="1:9" x14ac:dyDescent="0.25">
      <c r="A134" s="20" t="s">
        <v>13</v>
      </c>
      <c r="B134" s="21">
        <v>-294000</v>
      </c>
      <c r="C134" s="21">
        <v>-464472</v>
      </c>
      <c r="D134" s="21">
        <v>-381253</v>
      </c>
      <c r="E134" s="1">
        <v>-741500</v>
      </c>
      <c r="G134" s="1">
        <v>-561000</v>
      </c>
      <c r="H134" s="1">
        <v>267000</v>
      </c>
      <c r="I134" s="52">
        <f t="shared" ref="I134:I180" si="2">B134/12</f>
        <v>-24500</v>
      </c>
    </row>
    <row r="135" spans="1:9" x14ac:dyDescent="0.25">
      <c r="A135" t="s">
        <v>204</v>
      </c>
      <c r="I135" s="47">
        <f t="shared" si="2"/>
        <v>0</v>
      </c>
    </row>
    <row r="136" spans="1:9" x14ac:dyDescent="0.25">
      <c r="A136" t="s">
        <v>205</v>
      </c>
      <c r="I136" s="47">
        <f t="shared" si="2"/>
        <v>0</v>
      </c>
    </row>
    <row r="137" spans="1:9" x14ac:dyDescent="0.25">
      <c r="A137" t="s">
        <v>116</v>
      </c>
      <c r="B137" s="1">
        <v>-118400</v>
      </c>
      <c r="C137" s="1">
        <v>-115400</v>
      </c>
      <c r="D137" s="1">
        <v>-99500</v>
      </c>
      <c r="E137" s="1">
        <v>-100000</v>
      </c>
      <c r="G137" s="1">
        <v>-102000</v>
      </c>
      <c r="H137">
        <v>-16400</v>
      </c>
      <c r="I137" s="47">
        <f t="shared" si="2"/>
        <v>-9866.6666666666661</v>
      </c>
    </row>
    <row r="138" spans="1:9" x14ac:dyDescent="0.25">
      <c r="A138" t="s">
        <v>117</v>
      </c>
      <c r="B138" s="1">
        <v>-118400</v>
      </c>
      <c r="C138" s="1">
        <v>-115400</v>
      </c>
      <c r="D138" s="1">
        <v>-99500</v>
      </c>
      <c r="E138" s="1">
        <v>-100000</v>
      </c>
      <c r="G138" s="1">
        <v>-102000</v>
      </c>
      <c r="H138" s="1">
        <v>-16400</v>
      </c>
      <c r="I138" s="47">
        <f t="shared" si="2"/>
        <v>-9866.6666666666661</v>
      </c>
    </row>
    <row r="139" spans="1:9" x14ac:dyDescent="0.25">
      <c r="A139" t="s">
        <v>206</v>
      </c>
      <c r="I139" s="47">
        <f t="shared" si="2"/>
        <v>0</v>
      </c>
    </row>
    <row r="140" spans="1:9" x14ac:dyDescent="0.25">
      <c r="A140" t="s">
        <v>119</v>
      </c>
      <c r="B140" s="1">
        <v>-32000</v>
      </c>
      <c r="C140" s="1">
        <v>-4834</v>
      </c>
      <c r="D140" s="1">
        <v>-31151</v>
      </c>
      <c r="E140" s="1">
        <v>-32000</v>
      </c>
      <c r="G140" s="1">
        <v>-32000</v>
      </c>
      <c r="H140">
        <v>0</v>
      </c>
      <c r="I140" s="47">
        <f t="shared" si="2"/>
        <v>-2666.6666666666665</v>
      </c>
    </row>
    <row r="141" spans="1:9" x14ac:dyDescent="0.25">
      <c r="A141" t="s">
        <v>120</v>
      </c>
      <c r="B141" s="1">
        <v>-32000</v>
      </c>
      <c r="C141" s="1">
        <v>-4834</v>
      </c>
      <c r="D141" s="1">
        <v>-31151</v>
      </c>
      <c r="E141" s="1">
        <v>-32000</v>
      </c>
      <c r="G141" s="1">
        <v>-32000</v>
      </c>
      <c r="H141">
        <v>0</v>
      </c>
      <c r="I141" s="47">
        <f t="shared" si="2"/>
        <v>-2666.6666666666665</v>
      </c>
    </row>
    <row r="142" spans="1:9" x14ac:dyDescent="0.25">
      <c r="A142" s="16" t="s">
        <v>22</v>
      </c>
      <c r="B142" s="17">
        <v>-150400</v>
      </c>
      <c r="C142" s="17">
        <v>-120234</v>
      </c>
      <c r="D142" s="17">
        <v>-130651</v>
      </c>
      <c r="E142" s="1">
        <v>-132000</v>
      </c>
      <c r="G142" s="1">
        <v>-134000</v>
      </c>
      <c r="H142" s="1">
        <v>-16400</v>
      </c>
      <c r="I142" s="50">
        <f t="shared" si="2"/>
        <v>-12533.333333333334</v>
      </c>
    </row>
    <row r="143" spans="1:9" x14ac:dyDescent="0.25">
      <c r="A143" t="s">
        <v>207</v>
      </c>
      <c r="I143" s="47">
        <f t="shared" si="2"/>
        <v>0</v>
      </c>
    </row>
    <row r="144" spans="1:9" x14ac:dyDescent="0.25">
      <c r="A144" t="s">
        <v>122</v>
      </c>
      <c r="I144" s="47">
        <f t="shared" si="2"/>
        <v>0</v>
      </c>
    </row>
    <row r="145" spans="1:11" x14ac:dyDescent="0.25">
      <c r="A145" t="s">
        <v>208</v>
      </c>
      <c r="B145" s="1">
        <v>2416141</v>
      </c>
      <c r="C145" s="1">
        <v>1834544</v>
      </c>
      <c r="D145" s="1">
        <v>1904996</v>
      </c>
      <c r="E145" s="1">
        <v>1846751</v>
      </c>
      <c r="G145" s="1">
        <v>1374000</v>
      </c>
      <c r="H145" s="1">
        <v>1042141</v>
      </c>
      <c r="I145" s="47">
        <f t="shared" si="2"/>
        <v>201345.08333333334</v>
      </c>
    </row>
    <row r="146" spans="1:11" x14ac:dyDescent="0.25">
      <c r="A146" t="s">
        <v>209</v>
      </c>
      <c r="I146" s="47">
        <f t="shared" si="2"/>
        <v>0</v>
      </c>
    </row>
    <row r="147" spans="1:11" x14ac:dyDescent="0.25">
      <c r="A147" t="s">
        <v>124</v>
      </c>
      <c r="B147" s="1">
        <v>-5476500</v>
      </c>
      <c r="C147" s="1">
        <v>-5476500</v>
      </c>
      <c r="D147" s="1">
        <v>-8486953</v>
      </c>
      <c r="E147" s="1">
        <v>-3392000</v>
      </c>
      <c r="G147" s="1">
        <v>-3241000</v>
      </c>
      <c r="H147">
        <v>-2235500</v>
      </c>
      <c r="I147" s="47">
        <f t="shared" si="2"/>
        <v>-456375</v>
      </c>
    </row>
    <row r="148" spans="1:11" x14ac:dyDescent="0.25">
      <c r="A148" t="s">
        <v>125</v>
      </c>
      <c r="B148" s="1">
        <v>-13000</v>
      </c>
      <c r="C148" s="1">
        <v>-12384</v>
      </c>
      <c r="D148">
        <v>0</v>
      </c>
      <c r="E148">
        <v>0</v>
      </c>
      <c r="G148" s="1">
        <v>-13000</v>
      </c>
      <c r="H148">
        <v>0</v>
      </c>
      <c r="I148" s="47">
        <f t="shared" si="2"/>
        <v>-1083.3333333333333</v>
      </c>
    </row>
    <row r="149" spans="1:11" x14ac:dyDescent="0.25">
      <c r="A149" t="s">
        <v>172</v>
      </c>
      <c r="B149" s="1">
        <v>-5489500</v>
      </c>
      <c r="C149" s="1">
        <v>-5488884</v>
      </c>
      <c r="D149" s="1">
        <v>-8486953</v>
      </c>
      <c r="E149" s="1">
        <v>-3392000</v>
      </c>
      <c r="G149" s="1">
        <v>-3254000</v>
      </c>
      <c r="H149" s="1">
        <v>-2235500</v>
      </c>
      <c r="I149" s="47">
        <f t="shared" si="2"/>
        <v>-457458.33333333331</v>
      </c>
    </row>
    <row r="150" spans="1:11" ht="15.75" x14ac:dyDescent="0.25">
      <c r="A150" s="18" t="s">
        <v>210</v>
      </c>
      <c r="B150" s="19">
        <v>-5489500</v>
      </c>
      <c r="C150" s="19">
        <v>-5488884</v>
      </c>
      <c r="D150" s="19">
        <v>-8486953</v>
      </c>
      <c r="E150" s="1">
        <v>-3392000</v>
      </c>
      <c r="G150" s="1">
        <v>-3254000</v>
      </c>
      <c r="H150" s="1">
        <v>-2235500</v>
      </c>
      <c r="I150" s="51">
        <f t="shared" si="2"/>
        <v>-457458.33333333331</v>
      </c>
    </row>
    <row r="151" spans="1:11" x14ac:dyDescent="0.25">
      <c r="A151" t="s">
        <v>211</v>
      </c>
      <c r="B151" s="1">
        <f>B152-B150</f>
        <v>-3872400</v>
      </c>
      <c r="I151" s="47">
        <f t="shared" si="2"/>
        <v>-322700</v>
      </c>
    </row>
    <row r="152" spans="1:11" x14ac:dyDescent="0.25">
      <c r="A152" t="s">
        <v>126</v>
      </c>
      <c r="B152" s="1">
        <v>-9361900</v>
      </c>
      <c r="C152" s="1">
        <v>-9428935</v>
      </c>
      <c r="D152" s="1">
        <v>-12180803</v>
      </c>
      <c r="E152" s="1">
        <v>-7415000</v>
      </c>
      <c r="G152" s="1">
        <v>-7144000</v>
      </c>
      <c r="H152" s="1">
        <v>-2217900</v>
      </c>
      <c r="I152" s="47">
        <f t="shared" si="2"/>
        <v>-780158.33333333337</v>
      </c>
      <c r="K152" s="5"/>
    </row>
    <row r="153" spans="1:11" x14ac:dyDescent="0.25">
      <c r="A153" t="s">
        <v>127</v>
      </c>
      <c r="I153" s="47">
        <f t="shared" si="2"/>
        <v>0</v>
      </c>
      <c r="K153" s="5"/>
    </row>
    <row r="154" spans="1:11" x14ac:dyDescent="0.25">
      <c r="A154" t="s">
        <v>212</v>
      </c>
      <c r="B154" s="1">
        <v>-3073359</v>
      </c>
      <c r="C154" s="1">
        <v>-3654340</v>
      </c>
      <c r="D154" s="1">
        <v>-6581957</v>
      </c>
      <c r="E154" s="1">
        <v>-1545249</v>
      </c>
      <c r="G154" s="1">
        <v>-1880000</v>
      </c>
      <c r="H154" s="1">
        <v>-1193359</v>
      </c>
      <c r="I154" s="47">
        <f t="shared" si="2"/>
        <v>-256113.25</v>
      </c>
    </row>
    <row r="155" spans="1:11" x14ac:dyDescent="0.25">
      <c r="A155" t="s">
        <v>213</v>
      </c>
      <c r="I155" s="47">
        <f t="shared" si="2"/>
        <v>0</v>
      </c>
      <c r="K155" s="5"/>
    </row>
    <row r="156" spans="1:11" x14ac:dyDescent="0.25">
      <c r="A156" t="s">
        <v>214</v>
      </c>
      <c r="I156" s="47">
        <f t="shared" si="2"/>
        <v>0</v>
      </c>
    </row>
    <row r="157" spans="1:11" x14ac:dyDescent="0.25">
      <c r="A157" t="s">
        <v>215</v>
      </c>
      <c r="I157" s="47">
        <f t="shared" si="2"/>
        <v>0</v>
      </c>
    </row>
    <row r="158" spans="1:11" x14ac:dyDescent="0.25">
      <c r="A158" t="s">
        <v>216</v>
      </c>
      <c r="I158" s="47">
        <f t="shared" si="2"/>
        <v>0</v>
      </c>
    </row>
    <row r="159" spans="1:11" x14ac:dyDescent="0.25">
      <c r="A159" t="s">
        <v>217</v>
      </c>
      <c r="I159" s="47">
        <f t="shared" si="2"/>
        <v>0</v>
      </c>
      <c r="K159" s="5"/>
    </row>
    <row r="160" spans="1:11" x14ac:dyDescent="0.25">
      <c r="A160" t="s">
        <v>130</v>
      </c>
      <c r="B160" s="1">
        <v>50000</v>
      </c>
      <c r="C160" s="1">
        <v>92052</v>
      </c>
      <c r="D160" s="1">
        <v>226015</v>
      </c>
      <c r="E160" s="1">
        <v>50000</v>
      </c>
      <c r="G160" s="1">
        <v>1000</v>
      </c>
      <c r="H160">
        <v>49000</v>
      </c>
      <c r="I160" s="47">
        <f t="shared" si="2"/>
        <v>4166.666666666667</v>
      </c>
    </row>
    <row r="161" spans="1:11" x14ac:dyDescent="0.25">
      <c r="A161" t="s">
        <v>150</v>
      </c>
      <c r="B161">
        <v>0</v>
      </c>
      <c r="C161">
        <v>932</v>
      </c>
      <c r="D161" s="1">
        <v>1846</v>
      </c>
      <c r="E161">
        <v>0</v>
      </c>
      <c r="G161">
        <v>0</v>
      </c>
      <c r="H161">
        <v>0</v>
      </c>
      <c r="I161" s="47">
        <f t="shared" si="2"/>
        <v>0</v>
      </c>
      <c r="K161" s="5"/>
    </row>
    <row r="162" spans="1:11" x14ac:dyDescent="0.25">
      <c r="A162" t="s">
        <v>218</v>
      </c>
      <c r="B162">
        <v>0</v>
      </c>
      <c r="C162">
        <v>0</v>
      </c>
      <c r="D162">
        <v>0</v>
      </c>
      <c r="E162">
        <v>0</v>
      </c>
      <c r="G162">
        <v>0</v>
      </c>
      <c r="H162">
        <v>0</v>
      </c>
      <c r="I162" s="47">
        <f t="shared" si="2"/>
        <v>0</v>
      </c>
    </row>
    <row r="163" spans="1:11" x14ac:dyDescent="0.25">
      <c r="A163" t="s">
        <v>172</v>
      </c>
      <c r="B163" s="1">
        <v>50000</v>
      </c>
      <c r="C163" s="1">
        <v>92984</v>
      </c>
      <c r="D163" s="1">
        <v>227861</v>
      </c>
      <c r="E163" s="1">
        <v>50000</v>
      </c>
      <c r="G163" s="1">
        <v>1000</v>
      </c>
      <c r="H163" s="1">
        <v>49000</v>
      </c>
      <c r="I163" s="47">
        <f t="shared" si="2"/>
        <v>4166.666666666667</v>
      </c>
    </row>
    <row r="164" spans="1:11" x14ac:dyDescent="0.25">
      <c r="A164" t="s">
        <v>219</v>
      </c>
      <c r="B164" s="1">
        <v>50000</v>
      </c>
      <c r="C164" s="1">
        <v>92984</v>
      </c>
      <c r="D164" s="1">
        <v>227861</v>
      </c>
      <c r="E164" s="1">
        <v>50000</v>
      </c>
      <c r="G164" s="1">
        <v>1000</v>
      </c>
      <c r="H164" s="1">
        <v>49000</v>
      </c>
      <c r="I164" s="47">
        <f t="shared" si="2"/>
        <v>4166.666666666667</v>
      </c>
    </row>
    <row r="165" spans="1:11" x14ac:dyDescent="0.25">
      <c r="A165" t="s">
        <v>220</v>
      </c>
      <c r="I165" s="47">
        <f t="shared" si="2"/>
        <v>0</v>
      </c>
    </row>
    <row r="166" spans="1:11" ht="15.75" x14ac:dyDescent="0.25">
      <c r="A166" s="18" t="s">
        <v>133</v>
      </c>
      <c r="B166" s="19">
        <v>-1690124</v>
      </c>
      <c r="C166" s="19">
        <v>-1462628</v>
      </c>
      <c r="D166" s="19">
        <v>-1479075</v>
      </c>
      <c r="E166" s="1">
        <v>-1450000</v>
      </c>
      <c r="G166" s="1">
        <v>-1862000</v>
      </c>
      <c r="H166">
        <v>171876</v>
      </c>
      <c r="I166" s="51">
        <f t="shared" si="2"/>
        <v>-140843.66666666666</v>
      </c>
    </row>
    <row r="167" spans="1:11" x14ac:dyDescent="0.25">
      <c r="A167" t="s">
        <v>221</v>
      </c>
      <c r="B167">
        <v>0</v>
      </c>
      <c r="C167">
        <v>-125</v>
      </c>
      <c r="D167">
        <v>0</v>
      </c>
      <c r="E167">
        <v>0</v>
      </c>
      <c r="G167">
        <v>0</v>
      </c>
      <c r="H167">
        <v>0</v>
      </c>
      <c r="I167" s="47">
        <f t="shared" si="2"/>
        <v>0</v>
      </c>
    </row>
    <row r="168" spans="1:11" x14ac:dyDescent="0.25">
      <c r="A168" t="s">
        <v>222</v>
      </c>
      <c r="B168">
        <v>0</v>
      </c>
      <c r="C168">
        <v>0</v>
      </c>
      <c r="D168">
        <v>-105</v>
      </c>
      <c r="E168">
        <v>0</v>
      </c>
      <c r="G168">
        <v>0</v>
      </c>
      <c r="H168">
        <v>0</v>
      </c>
      <c r="I168" s="47">
        <f t="shared" si="2"/>
        <v>0</v>
      </c>
    </row>
    <row r="169" spans="1:11" x14ac:dyDescent="0.25">
      <c r="A169" t="s">
        <v>172</v>
      </c>
      <c r="B169" s="1">
        <v>-1690124</v>
      </c>
      <c r="C169" s="1">
        <v>-1462753</v>
      </c>
      <c r="D169" s="1">
        <v>-1479180</v>
      </c>
      <c r="E169" s="1">
        <v>-1450000</v>
      </c>
      <c r="G169" s="1">
        <v>-1862000</v>
      </c>
      <c r="H169" s="1">
        <v>171876</v>
      </c>
      <c r="I169" s="47">
        <f t="shared" si="2"/>
        <v>-140843.66666666666</v>
      </c>
    </row>
    <row r="170" spans="1:11" x14ac:dyDescent="0.25">
      <c r="A170" t="s">
        <v>223</v>
      </c>
      <c r="B170" s="1">
        <v>-1690124</v>
      </c>
      <c r="C170" s="1">
        <v>-1462753</v>
      </c>
      <c r="D170" s="1">
        <v>-1479180</v>
      </c>
      <c r="E170" s="1">
        <v>-1450000</v>
      </c>
      <c r="G170" s="1">
        <v>-1862000</v>
      </c>
      <c r="H170" s="1">
        <v>171876</v>
      </c>
      <c r="I170" s="47">
        <f t="shared" si="2"/>
        <v>-140843.66666666666</v>
      </c>
    </row>
    <row r="171" spans="1:11" x14ac:dyDescent="0.25">
      <c r="A171" t="s">
        <v>135</v>
      </c>
      <c r="I171" s="47">
        <f t="shared" si="2"/>
        <v>0</v>
      </c>
    </row>
    <row r="172" spans="1:11" x14ac:dyDescent="0.25">
      <c r="A172" t="s">
        <v>224</v>
      </c>
      <c r="B172" s="1">
        <v>-4713483</v>
      </c>
      <c r="C172" s="1">
        <v>-5024109</v>
      </c>
      <c r="D172" s="1">
        <v>-7833275</v>
      </c>
      <c r="E172" s="1">
        <v>-2945249</v>
      </c>
      <c r="G172" s="1">
        <v>-3741000</v>
      </c>
      <c r="H172" s="1">
        <v>-972483</v>
      </c>
      <c r="I172" s="47">
        <f t="shared" si="2"/>
        <v>-392790.25</v>
      </c>
    </row>
    <row r="173" spans="1:11" x14ac:dyDescent="0.25">
      <c r="A173" t="s">
        <v>225</v>
      </c>
      <c r="I173" s="47">
        <f t="shared" si="2"/>
        <v>0</v>
      </c>
    </row>
    <row r="174" spans="1:11" x14ac:dyDescent="0.25">
      <c r="A174" t="s">
        <v>226</v>
      </c>
      <c r="I174" s="47">
        <f t="shared" si="2"/>
        <v>0</v>
      </c>
    </row>
    <row r="175" spans="1:11" x14ac:dyDescent="0.25">
      <c r="A175" t="s">
        <v>136</v>
      </c>
      <c r="I175" s="47">
        <f t="shared" si="2"/>
        <v>0</v>
      </c>
    </row>
    <row r="176" spans="1:11" x14ac:dyDescent="0.25">
      <c r="A176" s="22" t="s">
        <v>227</v>
      </c>
      <c r="B176" s="23">
        <v>-4713483</v>
      </c>
      <c r="C176" s="23">
        <v>-5024109</v>
      </c>
      <c r="D176" s="23">
        <v>-7833275</v>
      </c>
      <c r="E176" s="1">
        <v>-2945249</v>
      </c>
      <c r="G176" s="1">
        <v>-3741000</v>
      </c>
      <c r="H176" s="1">
        <v>-972483</v>
      </c>
      <c r="I176" s="53">
        <f t="shared" si="2"/>
        <v>-392790.25</v>
      </c>
    </row>
    <row r="177" spans="1:9" x14ac:dyDescent="0.25">
      <c r="I177" s="47">
        <f t="shared" si="2"/>
        <v>0</v>
      </c>
    </row>
    <row r="178" spans="1:9" x14ac:dyDescent="0.25">
      <c r="A178" t="s">
        <v>209</v>
      </c>
      <c r="B178" s="1">
        <f>B150*-1</f>
        <v>5489500</v>
      </c>
      <c r="C178" s="1">
        <f t="shared" ref="C178:H178" si="3">C150*-1</f>
        <v>5488884</v>
      </c>
      <c r="D178" s="1">
        <f t="shared" si="3"/>
        <v>8486953</v>
      </c>
      <c r="E178">
        <f t="shared" si="3"/>
        <v>3392000</v>
      </c>
      <c r="F178">
        <f t="shared" si="3"/>
        <v>0</v>
      </c>
      <c r="G178">
        <f t="shared" si="3"/>
        <v>3254000</v>
      </c>
      <c r="H178">
        <f t="shared" si="3"/>
        <v>2235500</v>
      </c>
      <c r="I178" s="47">
        <f t="shared" si="2"/>
        <v>457458.33333333331</v>
      </c>
    </row>
    <row r="179" spans="1:9" x14ac:dyDescent="0.25">
      <c r="A179" t="s">
        <v>17</v>
      </c>
      <c r="B179" s="1">
        <v>-660000</v>
      </c>
      <c r="C179" s="1">
        <v>-645440</v>
      </c>
      <c r="D179" s="1">
        <v>-350000</v>
      </c>
      <c r="I179" s="47">
        <f t="shared" si="2"/>
        <v>-55000</v>
      </c>
    </row>
    <row r="180" spans="1:9" ht="19.5" thickBot="1" x14ac:dyDescent="0.35">
      <c r="A180" s="24" t="s">
        <v>228</v>
      </c>
      <c r="B180" s="25">
        <f>SUM(B176:B179)</f>
        <v>116017</v>
      </c>
      <c r="C180" s="25">
        <f t="shared" ref="C180:D180" si="4">SUM(C176:C179)</f>
        <v>-180665</v>
      </c>
      <c r="D180" s="25">
        <f t="shared" si="4"/>
        <v>303678</v>
      </c>
      <c r="I180" s="54">
        <f t="shared" si="2"/>
        <v>9668.0833333333339</v>
      </c>
    </row>
    <row r="181" spans="1:9" x14ac:dyDescent="0.25">
      <c r="B181" s="1">
        <f>B104+B134+B142+B164+B166+B179</f>
        <v>-6172524</v>
      </c>
    </row>
    <row r="182" spans="1:9" x14ac:dyDescent="0.25">
      <c r="A182" s="26" t="s">
        <v>229</v>
      </c>
      <c r="B182" s="27">
        <v>150</v>
      </c>
    </row>
    <row r="183" spans="1:9" x14ac:dyDescent="0.25">
      <c r="A183" s="26" t="s">
        <v>230</v>
      </c>
      <c r="B183" s="27">
        <v>195</v>
      </c>
    </row>
    <row r="184" spans="1:9" x14ac:dyDescent="0.25">
      <c r="A184" s="26" t="s">
        <v>254</v>
      </c>
    </row>
    <row r="185" spans="1:9" x14ac:dyDescent="0.25">
      <c r="A185" s="26" t="s">
        <v>231</v>
      </c>
      <c r="B185" s="28">
        <v>2.5700000000000001E-2</v>
      </c>
      <c r="C185" s="28">
        <v>2.23E-2</v>
      </c>
      <c r="D185" s="28">
        <v>2.2200000000000001E-2</v>
      </c>
      <c r="I185" s="28"/>
    </row>
    <row r="186" spans="1:9" x14ac:dyDescent="0.25">
      <c r="A186" s="26" t="s">
        <v>255</v>
      </c>
      <c r="B186" s="28">
        <v>0.12959999999999999</v>
      </c>
      <c r="C186" s="28">
        <v>0.1394</v>
      </c>
      <c r="D186" s="28">
        <v>0.15</v>
      </c>
      <c r="I186" s="28"/>
    </row>
  </sheetData>
  <pageMargins left="0.7" right="0.7" top="0.75" bottom="0.75" header="0.3" footer="0.3"/>
  <headerFooter>
    <oddFooter>&amp;C_x000D_&amp;1#&amp;"Aptos"&amp;8&amp;K000000 Informationsklass: K2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9DF0-AA6F-4DF2-99F7-3F6FFCE9DA18}">
  <dimension ref="A1"/>
  <sheetViews>
    <sheetView workbookViewId="0">
      <selection activeCell="K23" sqref="K23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9321-BDC2-43FD-BF60-5DA7114BAAE1}">
  <dimension ref="A1"/>
  <sheetViews>
    <sheetView workbookViewId="0">
      <selection activeCell="K23" sqref="K23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92BA-5B91-4B73-9134-E6C81173EEF9}">
  <dimension ref="A1"/>
  <sheetViews>
    <sheetView workbookViewId="0">
      <selection activeCell="K23" sqref="K23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6558-D445-42F5-AFE1-6F2AF885672B}">
  <dimension ref="A1"/>
  <sheetViews>
    <sheetView workbookViewId="0">
      <selection activeCell="K23" sqref="K23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0D96-BD82-4F6E-91C3-A54EBA127E7D}">
  <dimension ref="A1"/>
  <sheetViews>
    <sheetView workbookViewId="0">
      <selection activeCell="K23" sqref="K23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AC7C-7FD8-4997-B312-7D0E510C44B0}">
  <dimension ref="B1:AF50"/>
  <sheetViews>
    <sheetView tabSelected="1" zoomScale="110" zoomScaleNormal="110" workbookViewId="0">
      <selection activeCell="L15" sqref="L15"/>
    </sheetView>
  </sheetViews>
  <sheetFormatPr defaultRowHeight="15" x14ac:dyDescent="0.25"/>
  <cols>
    <col min="1" max="1" width="9.140625" style="4"/>
    <col min="2" max="2" width="44.140625" style="4" bestFit="1" customWidth="1"/>
    <col min="3" max="3" width="9.5703125" style="4" bestFit="1" customWidth="1"/>
    <col min="4" max="4" width="12" style="4" customWidth="1"/>
    <col min="5" max="6" width="9.5703125" style="4" bestFit="1" customWidth="1"/>
    <col min="7" max="14" width="9.140625" style="4" customWidth="1"/>
    <col min="15" max="15" width="9.5703125" style="4" bestFit="1" customWidth="1"/>
    <col min="16" max="16" width="11.140625" style="4" customWidth="1"/>
    <col min="17" max="17" width="9.140625" style="4"/>
    <col min="18" max="18" width="4.85546875" style="4" customWidth="1"/>
    <col min="19" max="22" width="17.5703125" style="4" bestFit="1" customWidth="1"/>
    <col min="23" max="25" width="9.140625" style="4"/>
    <col min="26" max="26" width="14.7109375" style="4" bestFit="1" customWidth="1"/>
    <col min="27" max="16384" width="9.140625" style="4"/>
  </cols>
  <sheetData>
    <row r="1" spans="2:24" s="3" customFormat="1" x14ac:dyDescent="0.25">
      <c r="C1" s="3" t="s">
        <v>258</v>
      </c>
      <c r="D1" s="3" t="s">
        <v>259</v>
      </c>
      <c r="E1" s="3" t="s">
        <v>260</v>
      </c>
      <c r="F1" s="3" t="s">
        <v>261</v>
      </c>
      <c r="G1" s="3" t="s">
        <v>262</v>
      </c>
      <c r="H1" s="3" t="s">
        <v>24</v>
      </c>
      <c r="I1" s="3" t="s">
        <v>263</v>
      </c>
      <c r="J1" s="3" t="s">
        <v>264</v>
      </c>
      <c r="K1" s="3" t="s">
        <v>265</v>
      </c>
      <c r="L1" s="3" t="s">
        <v>266</v>
      </c>
      <c r="M1" s="3" t="s">
        <v>267</v>
      </c>
      <c r="N1" s="3" t="s">
        <v>268</v>
      </c>
      <c r="O1" s="3" t="s">
        <v>269</v>
      </c>
      <c r="P1" s="3" t="s">
        <v>20</v>
      </c>
      <c r="Q1" s="3" t="s">
        <v>21</v>
      </c>
      <c r="S1" s="3" t="s">
        <v>233</v>
      </c>
      <c r="T1" s="3" t="s">
        <v>234</v>
      </c>
      <c r="U1" s="3" t="s">
        <v>235</v>
      </c>
      <c r="V1" s="3" t="s">
        <v>236</v>
      </c>
    </row>
    <row r="2" spans="2:24" x14ac:dyDescent="0.25">
      <c r="B2" s="8" t="s">
        <v>0</v>
      </c>
      <c r="C2" s="9">
        <f>Jan!B9</f>
        <v>484214</v>
      </c>
      <c r="D2" s="9">
        <f>Feb!B10</f>
        <v>438493</v>
      </c>
      <c r="E2" s="9">
        <f>Mar!B10</f>
        <v>455791</v>
      </c>
      <c r="F2" s="9">
        <f>Apr!B10</f>
        <v>438493</v>
      </c>
      <c r="G2" s="8"/>
      <c r="H2" s="8"/>
      <c r="I2" s="8"/>
      <c r="J2" s="8"/>
      <c r="K2" s="8"/>
      <c r="L2" s="8"/>
      <c r="M2" s="8"/>
      <c r="N2" s="8"/>
      <c r="O2" s="9">
        <f>SUM(C2:N2)</f>
        <v>1816991</v>
      </c>
      <c r="P2" s="9">
        <v>5481231</v>
      </c>
      <c r="Q2" s="10">
        <f>O2/P2</f>
        <v>0.33149323573481942</v>
      </c>
      <c r="R2" s="32">
        <v>1.05</v>
      </c>
      <c r="S2" s="9">
        <f>P2*R2</f>
        <v>5755292.5499999998</v>
      </c>
      <c r="T2" s="9">
        <f>$R$2*S2</f>
        <v>6043057.1775000002</v>
      </c>
      <c r="U2" s="9">
        <f t="shared" ref="U2:V2" si="0">$R$2*T2</f>
        <v>6345210.0363750001</v>
      </c>
      <c r="V2" s="9">
        <f t="shared" si="0"/>
        <v>6662470.5381937502</v>
      </c>
      <c r="X2" s="4" t="s">
        <v>257</v>
      </c>
    </row>
    <row r="3" spans="2:24" x14ac:dyDescent="0.25">
      <c r="B3" s="8" t="s">
        <v>1</v>
      </c>
      <c r="C3" s="9">
        <f>Jan!B15</f>
        <v>74849</v>
      </c>
      <c r="D3" s="9">
        <f>Feb!B16</f>
        <v>66209</v>
      </c>
      <c r="E3" s="9">
        <f>Mar!B16</f>
        <v>59326</v>
      </c>
      <c r="F3" s="9">
        <f>Apr!B16</f>
        <v>52932</v>
      </c>
      <c r="G3" s="8"/>
      <c r="H3" s="8"/>
      <c r="I3" s="8"/>
      <c r="J3" s="8"/>
      <c r="K3" s="8"/>
      <c r="L3" s="8"/>
      <c r="M3" s="8"/>
      <c r="N3" s="8"/>
      <c r="O3" s="9">
        <f t="shared" ref="O3:O6" si="1">SUM(C3:N3)</f>
        <v>253316</v>
      </c>
      <c r="P3" s="9">
        <v>647310</v>
      </c>
      <c r="Q3" s="10">
        <f>O3/P3</f>
        <v>0.39133645394015232</v>
      </c>
      <c r="R3" s="32">
        <v>1.02</v>
      </c>
      <c r="S3" s="9">
        <f>P3*$R$3</f>
        <v>660256.19999999995</v>
      </c>
      <c r="T3" s="9">
        <f>S3*$R$3</f>
        <v>673461.32400000002</v>
      </c>
      <c r="U3" s="9">
        <f t="shared" ref="U3:V3" si="2">T3*$R$3</f>
        <v>686930.55048000009</v>
      </c>
      <c r="V3" s="9">
        <f t="shared" si="2"/>
        <v>700669.16148960008</v>
      </c>
      <c r="X3" s="5"/>
    </row>
    <row r="4" spans="2:24" x14ac:dyDescent="0.25">
      <c r="B4" s="8" t="s">
        <v>2</v>
      </c>
      <c r="C4" s="9">
        <f>Jan!B20</f>
        <v>6585</v>
      </c>
      <c r="D4" s="9">
        <f>Feb!B21</f>
        <v>6191</v>
      </c>
      <c r="E4" s="9">
        <f>Mar!B23</f>
        <v>8404</v>
      </c>
      <c r="F4" s="9">
        <f>Apr!B23</f>
        <v>6667</v>
      </c>
      <c r="G4" s="8"/>
      <c r="H4" s="8"/>
      <c r="I4" s="8"/>
      <c r="J4" s="8"/>
      <c r="K4" s="8"/>
      <c r="L4" s="8"/>
      <c r="M4" s="8"/>
      <c r="N4" s="8"/>
      <c r="O4" s="9">
        <f t="shared" si="1"/>
        <v>27847</v>
      </c>
      <c r="P4" s="9">
        <v>60000</v>
      </c>
      <c r="Q4" s="10">
        <f>O4/P4</f>
        <v>0.46411666666666668</v>
      </c>
      <c r="S4" s="9">
        <v>60000</v>
      </c>
      <c r="T4" s="9">
        <v>60000</v>
      </c>
      <c r="U4" s="9">
        <v>60000</v>
      </c>
      <c r="V4" s="9">
        <v>60000</v>
      </c>
      <c r="X4" s="5"/>
    </row>
    <row r="5" spans="2:24" x14ac:dyDescent="0.25">
      <c r="B5" s="8" t="s">
        <v>3</v>
      </c>
      <c r="C5" s="9">
        <f>Jan!B23</f>
        <v>37060</v>
      </c>
      <c r="D5" s="9">
        <f>Feb!B24</f>
        <v>0</v>
      </c>
      <c r="E5" s="9">
        <f>Mar!B26</f>
        <v>20390</v>
      </c>
      <c r="F5" s="9">
        <f>Apr!B26</f>
        <v>0</v>
      </c>
      <c r="G5" s="8"/>
      <c r="H5" s="8"/>
      <c r="I5" s="8"/>
      <c r="J5" s="8"/>
      <c r="K5" s="8"/>
      <c r="L5" s="8"/>
      <c r="M5" s="8"/>
      <c r="N5" s="8"/>
      <c r="O5" s="9">
        <f t="shared" si="1"/>
        <v>57450</v>
      </c>
      <c r="P5" s="9">
        <v>50000</v>
      </c>
      <c r="Q5" s="10">
        <f>O5/P5</f>
        <v>1.149</v>
      </c>
      <c r="S5" s="9">
        <v>50000</v>
      </c>
      <c r="T5" s="9">
        <v>50000</v>
      </c>
      <c r="U5" s="9">
        <v>50000</v>
      </c>
      <c r="V5" s="9">
        <v>50000</v>
      </c>
      <c r="X5" s="5"/>
    </row>
    <row r="6" spans="2:24" x14ac:dyDescent="0.25">
      <c r="B6" s="8" t="s">
        <v>19</v>
      </c>
      <c r="C6" s="9">
        <f>Jan!B28</f>
        <v>1</v>
      </c>
      <c r="D6" s="9">
        <f>Feb!B30</f>
        <v>0</v>
      </c>
      <c r="E6" s="8"/>
      <c r="F6" s="9">
        <f>Apr!B32</f>
        <v>0</v>
      </c>
      <c r="G6" s="8"/>
      <c r="H6" s="8"/>
      <c r="I6" s="8"/>
      <c r="J6" s="8"/>
      <c r="K6" s="8"/>
      <c r="L6" s="8"/>
      <c r="M6" s="8"/>
      <c r="N6" s="8"/>
      <c r="O6" s="9">
        <f t="shared" si="1"/>
        <v>1</v>
      </c>
      <c r="P6" s="9">
        <v>50000</v>
      </c>
      <c r="Q6" s="10">
        <f>O6/P6</f>
        <v>2.0000000000000002E-5</v>
      </c>
      <c r="S6" s="9">
        <v>50000</v>
      </c>
      <c r="T6" s="9">
        <v>50000</v>
      </c>
      <c r="U6" s="9">
        <v>50000</v>
      </c>
      <c r="V6" s="9">
        <v>50000</v>
      </c>
      <c r="X6" s="5"/>
    </row>
    <row r="7" spans="2:24" s="5" customFormat="1" x14ac:dyDescent="0.25">
      <c r="B7" s="79" t="s">
        <v>15</v>
      </c>
      <c r="C7" s="80">
        <f>SUM(C2:C6)</f>
        <v>602709</v>
      </c>
      <c r="D7" s="80">
        <f t="shared" ref="D7:O7" si="3">SUM(D2:D6)</f>
        <v>510893</v>
      </c>
      <c r="E7" s="80">
        <f t="shared" si="3"/>
        <v>543911</v>
      </c>
      <c r="F7" s="80">
        <f t="shared" si="3"/>
        <v>498092</v>
      </c>
      <c r="G7" s="80">
        <f t="shared" si="3"/>
        <v>0</v>
      </c>
      <c r="H7" s="80">
        <f t="shared" si="3"/>
        <v>0</v>
      </c>
      <c r="I7" s="80">
        <f t="shared" si="3"/>
        <v>0</v>
      </c>
      <c r="J7" s="80">
        <f t="shared" si="3"/>
        <v>0</v>
      </c>
      <c r="K7" s="80">
        <f t="shared" si="3"/>
        <v>0</v>
      </c>
      <c r="L7" s="80">
        <f t="shared" si="3"/>
        <v>0</v>
      </c>
      <c r="M7" s="80">
        <f t="shared" si="3"/>
        <v>0</v>
      </c>
      <c r="N7" s="80">
        <f t="shared" si="3"/>
        <v>0</v>
      </c>
      <c r="O7" s="80">
        <f t="shared" si="3"/>
        <v>2155605</v>
      </c>
      <c r="P7" s="80">
        <v>6288541</v>
      </c>
      <c r="Q7" s="82">
        <f>O7/P7</f>
        <v>0.34278300801410055</v>
      </c>
      <c r="S7" s="79">
        <f>SUM(S2:S6)</f>
        <v>6575548.75</v>
      </c>
      <c r="T7" s="80">
        <f t="shared" ref="T7:V7" si="4">SUM(T2:T6)</f>
        <v>6876518.5015000002</v>
      </c>
      <c r="U7" s="80">
        <f t="shared" si="4"/>
        <v>7192140.5868549999</v>
      </c>
      <c r="V7" s="81">
        <f t="shared" si="4"/>
        <v>7523139.6996833505</v>
      </c>
    </row>
    <row r="8" spans="2:24" ht="6.75" customHeight="1" x14ac:dyDescent="0.25">
      <c r="Q8" s="11"/>
      <c r="X8" s="5"/>
    </row>
    <row r="9" spans="2:24" x14ac:dyDescent="0.25">
      <c r="B9" s="8" t="s">
        <v>4</v>
      </c>
      <c r="C9" s="9">
        <f>Jan!B49</f>
        <v>-72971</v>
      </c>
      <c r="D9" s="9">
        <f>Feb!B51</f>
        <v>-24573</v>
      </c>
      <c r="E9" s="9">
        <f>Mar!B54</f>
        <v>-55027</v>
      </c>
      <c r="F9" s="9">
        <f>Apr!B54</f>
        <v>-33876</v>
      </c>
      <c r="G9" s="8"/>
      <c r="H9" s="8"/>
      <c r="I9" s="8"/>
      <c r="J9" s="8"/>
      <c r="K9" s="8"/>
      <c r="L9" s="8"/>
      <c r="M9" s="8"/>
      <c r="N9" s="8"/>
      <c r="O9" s="9">
        <f>SUM(C9:N9)</f>
        <v>-186447</v>
      </c>
      <c r="P9" s="9">
        <v>-504000</v>
      </c>
      <c r="Q9" s="10">
        <f>O9/P9</f>
        <v>0.3699345238095238</v>
      </c>
      <c r="S9" s="9">
        <f>P9*$R$3</f>
        <v>-514080</v>
      </c>
      <c r="T9" s="9">
        <f>S9*$R$3</f>
        <v>-524361.6</v>
      </c>
      <c r="U9" s="9">
        <f>T9*$R$3</f>
        <v>-534848.83199999994</v>
      </c>
      <c r="V9" s="9">
        <f>U9*$R$3</f>
        <v>-545545.80863999994</v>
      </c>
      <c r="X9" s="5"/>
    </row>
    <row r="10" spans="2:24" x14ac:dyDescent="0.25">
      <c r="B10" s="8" t="s">
        <v>5</v>
      </c>
      <c r="C10" s="9">
        <f>Jan!B58</f>
        <v>-44447</v>
      </c>
      <c r="D10" s="9">
        <f>Feb!B58</f>
        <v>-102254</v>
      </c>
      <c r="E10" s="9">
        <f>Mar!B63</f>
        <v>-41000</v>
      </c>
      <c r="F10" s="9">
        <f>Apr!B63</f>
        <v>-111553</v>
      </c>
      <c r="G10" s="8"/>
      <c r="H10" s="8"/>
      <c r="I10" s="8"/>
      <c r="J10" s="8"/>
      <c r="K10" s="8"/>
      <c r="L10" s="8"/>
      <c r="M10" s="8"/>
      <c r="N10" s="8"/>
      <c r="O10" s="9">
        <f>SUM(C10:N10)</f>
        <v>-299254</v>
      </c>
      <c r="P10" s="9">
        <v>-450000</v>
      </c>
      <c r="Q10" s="10">
        <f>O10/P10</f>
        <v>0.66500888888888887</v>
      </c>
      <c r="S10" s="9">
        <v>-450000</v>
      </c>
      <c r="T10" s="9">
        <v>-450000</v>
      </c>
      <c r="U10" s="9">
        <v>-450000</v>
      </c>
      <c r="V10" s="9">
        <v>-450000</v>
      </c>
      <c r="X10" s="58"/>
    </row>
    <row r="11" spans="2:24" x14ac:dyDescent="0.25">
      <c r="B11" s="8" t="s">
        <v>6</v>
      </c>
      <c r="C11" s="9">
        <f>Jan!B61</f>
        <v>0</v>
      </c>
      <c r="D11" s="9">
        <f>Feb!B61</f>
        <v>0</v>
      </c>
      <c r="E11" s="9">
        <f>Mar!B67</f>
        <v>-12867</v>
      </c>
      <c r="F11" s="9">
        <f>Apr!B67</f>
        <v>0</v>
      </c>
      <c r="G11" s="8"/>
      <c r="H11" s="8"/>
      <c r="I11" s="8"/>
      <c r="J11" s="8"/>
      <c r="K11" s="8"/>
      <c r="L11" s="8"/>
      <c r="M11" s="8"/>
      <c r="N11" s="8"/>
      <c r="O11" s="9">
        <f>SUM(C11:N11)</f>
        <v>-12867</v>
      </c>
      <c r="P11" s="9">
        <v>-250000</v>
      </c>
      <c r="Q11" s="10">
        <f>O11/P11</f>
        <v>5.1468E-2</v>
      </c>
      <c r="S11" s="9">
        <v>-131250</v>
      </c>
      <c r="T11" s="9">
        <v>-277500</v>
      </c>
      <c r="U11" s="9">
        <v>-29688</v>
      </c>
      <c r="V11" s="9">
        <v>-18750</v>
      </c>
      <c r="X11" s="58"/>
    </row>
    <row r="12" spans="2:24" x14ac:dyDescent="0.25">
      <c r="B12" s="8" t="s">
        <v>11</v>
      </c>
      <c r="C12" s="9">
        <f>SUM(C13:C16)</f>
        <v>-193967</v>
      </c>
      <c r="D12" s="9">
        <f t="shared" ref="D12:N12" si="5">SUM(D13:D16)</f>
        <v>-200480</v>
      </c>
      <c r="E12" s="9">
        <f t="shared" si="5"/>
        <v>-139755</v>
      </c>
      <c r="F12" s="9">
        <f t="shared" si="5"/>
        <v>-79313</v>
      </c>
      <c r="G12" s="9">
        <f t="shared" si="5"/>
        <v>0</v>
      </c>
      <c r="H12" s="9">
        <f t="shared" si="5"/>
        <v>0</v>
      </c>
      <c r="I12" s="9">
        <f t="shared" si="5"/>
        <v>0</v>
      </c>
      <c r="J12" s="9">
        <f t="shared" si="5"/>
        <v>0</v>
      </c>
      <c r="K12" s="9">
        <f t="shared" si="5"/>
        <v>0</v>
      </c>
      <c r="L12" s="9">
        <f t="shared" si="5"/>
        <v>0</v>
      </c>
      <c r="M12" s="9">
        <f t="shared" si="5"/>
        <v>0</v>
      </c>
      <c r="N12" s="9">
        <f t="shared" si="5"/>
        <v>0</v>
      </c>
      <c r="O12" s="9">
        <f>SUM(C12:N12)</f>
        <v>-613515</v>
      </c>
      <c r="P12" s="9">
        <v>-1580000</v>
      </c>
      <c r="Q12" s="10">
        <f>O12/P12</f>
        <v>0.38830063291139238</v>
      </c>
      <c r="S12" s="9">
        <f>SUM(S13:S16)</f>
        <v>-1686700</v>
      </c>
      <c r="T12" s="9">
        <f t="shared" ref="T12:V12" si="6">SUM(T13:T16)</f>
        <v>-1759531</v>
      </c>
      <c r="U12" s="9">
        <f t="shared" si="6"/>
        <v>-1835703.43</v>
      </c>
      <c r="V12" s="9">
        <f t="shared" si="6"/>
        <v>-1915376.2578999999</v>
      </c>
      <c r="X12" s="58"/>
    </row>
    <row r="13" spans="2:24" x14ac:dyDescent="0.25">
      <c r="B13" s="6" t="s">
        <v>7</v>
      </c>
      <c r="C13" s="7">
        <f>Jan!B63</f>
        <v>-63864</v>
      </c>
      <c r="D13" s="5">
        <f>Feb!B63</f>
        <v>-64410</v>
      </c>
      <c r="E13" s="5">
        <f>Mar!B69</f>
        <v>-61478</v>
      </c>
      <c r="F13" s="5">
        <f>Apr!B69</f>
        <v>-48063</v>
      </c>
      <c r="O13" s="9">
        <f>SUM(C13:N13)</f>
        <v>-237815</v>
      </c>
      <c r="P13" s="7">
        <v>-530000</v>
      </c>
      <c r="Q13" s="10">
        <f>O13/P13</f>
        <v>0.44870754716981132</v>
      </c>
      <c r="S13" s="7">
        <f>P13*1.05</f>
        <v>-556500</v>
      </c>
      <c r="T13" s="7">
        <f>S13*1.05</f>
        <v>-584325</v>
      </c>
      <c r="U13" s="7">
        <f>T13*1.05</f>
        <v>-613541.25</v>
      </c>
      <c r="V13" s="7">
        <f>U13*1.05</f>
        <v>-644218.3125</v>
      </c>
      <c r="X13" s="58"/>
    </row>
    <row r="14" spans="2:24" x14ac:dyDescent="0.25">
      <c r="B14" s="6" t="s">
        <v>8</v>
      </c>
      <c r="C14" s="7">
        <f>Jan!B64</f>
        <v>-95655</v>
      </c>
      <c r="D14" s="5">
        <f>Feb!B64</f>
        <v>-101623</v>
      </c>
      <c r="E14" s="5">
        <f>Mar!B70</f>
        <v>-70696</v>
      </c>
      <c r="F14" s="5">
        <f>Apr!B70</f>
        <v>-31250</v>
      </c>
      <c r="O14" s="9">
        <f>SUM(C14:N14)</f>
        <v>-299224</v>
      </c>
      <c r="P14" s="7">
        <v>-600000</v>
      </c>
      <c r="Q14" s="10">
        <f>O14/P14</f>
        <v>0.49870666666666669</v>
      </c>
      <c r="S14" s="7">
        <f>P14*1.05</f>
        <v>-630000</v>
      </c>
      <c r="T14" s="7">
        <f>S14*1.05</f>
        <v>-661500</v>
      </c>
      <c r="U14" s="7">
        <f t="shared" ref="U14:V14" si="7">T14*1.05</f>
        <v>-694575</v>
      </c>
      <c r="V14" s="7">
        <f t="shared" si="7"/>
        <v>-729303.75</v>
      </c>
    </row>
    <row r="15" spans="2:24" x14ac:dyDescent="0.25">
      <c r="B15" s="6" t="s">
        <v>9</v>
      </c>
      <c r="C15" s="7">
        <f>Jan!B65</f>
        <v>-26865</v>
      </c>
      <c r="D15" s="5">
        <f>Feb!B65</f>
        <v>-26864</v>
      </c>
      <c r="E15" s="5">
        <f>Mar!B71</f>
        <v>0</v>
      </c>
      <c r="F15" s="5">
        <f>Apr!B71</f>
        <v>0</v>
      </c>
      <c r="O15" s="9">
        <f>SUM(C15:N15)</f>
        <v>-53729</v>
      </c>
      <c r="P15" s="7">
        <v>-340000</v>
      </c>
      <c r="Q15" s="10">
        <f>O15/P15</f>
        <v>0.1580264705882353</v>
      </c>
      <c r="S15" s="7">
        <f>P15*1.03</f>
        <v>-350200</v>
      </c>
      <c r="T15" s="7">
        <f>S15*1.03</f>
        <v>-360706</v>
      </c>
      <c r="U15" s="7">
        <f t="shared" ref="U15:V15" si="8">T15*1.03</f>
        <v>-371527.18</v>
      </c>
      <c r="V15" s="7">
        <f t="shared" si="8"/>
        <v>-382672.99540000001</v>
      </c>
    </row>
    <row r="16" spans="2:24" x14ac:dyDescent="0.25">
      <c r="B16" s="6" t="s">
        <v>10</v>
      </c>
      <c r="C16" s="7">
        <f>Jan!B66</f>
        <v>-7583</v>
      </c>
      <c r="D16" s="5">
        <f>Feb!B66</f>
        <v>-7583</v>
      </c>
      <c r="E16" s="5">
        <f>Mar!B72</f>
        <v>-7581</v>
      </c>
      <c r="F16" s="5">
        <f>Apr!B72</f>
        <v>0</v>
      </c>
      <c r="O16" s="9">
        <f>SUM(C16:N16)</f>
        <v>-22747</v>
      </c>
      <c r="P16" s="7">
        <v>-110000</v>
      </c>
      <c r="Q16" s="10">
        <f>O16/P16</f>
        <v>0.20679090909090908</v>
      </c>
      <c r="S16" s="7">
        <v>-150000</v>
      </c>
      <c r="T16" s="7">
        <f>S16*1.02</f>
        <v>-153000</v>
      </c>
      <c r="U16" s="7">
        <f t="shared" ref="U16:V16" si="9">T16*1.02</f>
        <v>-156060</v>
      </c>
      <c r="V16" s="7">
        <f t="shared" si="9"/>
        <v>-159181.20000000001</v>
      </c>
    </row>
    <row r="17" spans="2:22" x14ac:dyDescent="0.25">
      <c r="B17" s="8" t="s">
        <v>12</v>
      </c>
      <c r="C17" s="9">
        <f>Jan!B73</f>
        <v>-48715</v>
      </c>
      <c r="D17" s="9">
        <f>Feb!B73</f>
        <v>-48218</v>
      </c>
      <c r="E17" s="9">
        <f>Mar!B79</f>
        <v>-48981</v>
      </c>
      <c r="F17" s="9">
        <f>Apr!B79</f>
        <v>-48725</v>
      </c>
      <c r="G17" s="8"/>
      <c r="H17" s="8"/>
      <c r="I17" s="8"/>
      <c r="J17" s="8"/>
      <c r="K17" s="8"/>
      <c r="L17" s="8"/>
      <c r="M17" s="8"/>
      <c r="N17" s="8"/>
      <c r="O17" s="9">
        <f>SUM(C17:N17)</f>
        <v>-194639</v>
      </c>
      <c r="P17" s="9">
        <v>-644000</v>
      </c>
      <c r="Q17" s="10">
        <f>O17/P17</f>
        <v>0.30223447204968945</v>
      </c>
      <c r="S17" s="9">
        <f>P17*$R$3</f>
        <v>-656880</v>
      </c>
      <c r="T17" s="9">
        <f>S17*$R$3</f>
        <v>-670017.6</v>
      </c>
      <c r="U17" s="9">
        <f t="shared" ref="U17:V17" si="10">T17*$R$3</f>
        <v>-683417.95199999993</v>
      </c>
      <c r="V17" s="9">
        <f t="shared" si="10"/>
        <v>-697086.31103999994</v>
      </c>
    </row>
    <row r="18" spans="2:22" x14ac:dyDescent="0.25">
      <c r="B18" s="8" t="s">
        <v>13</v>
      </c>
      <c r="C18" s="9">
        <f>Jan!B102</f>
        <v>-8033</v>
      </c>
      <c r="D18" s="9">
        <f>Feb!B103</f>
        <v>-23847</v>
      </c>
      <c r="E18" s="9">
        <f>Mar!B109</f>
        <v>-127735</v>
      </c>
      <c r="F18" s="9">
        <f>Apr!B109</f>
        <v>-80769</v>
      </c>
      <c r="G18" s="8"/>
      <c r="H18" s="8"/>
      <c r="I18" s="8"/>
      <c r="J18" s="8"/>
      <c r="K18" s="8"/>
      <c r="L18" s="8"/>
      <c r="M18" s="8"/>
      <c r="N18" s="8"/>
      <c r="O18" s="9">
        <f>SUM(C18:N18)</f>
        <v>-240384</v>
      </c>
      <c r="P18" s="9">
        <v>-294000</v>
      </c>
      <c r="Q18" s="10">
        <f>O18/P18</f>
        <v>0.81763265306122446</v>
      </c>
      <c r="S18" s="9">
        <f>P18*$R$3</f>
        <v>-299880</v>
      </c>
      <c r="T18" s="9">
        <f>S18*$R$3</f>
        <v>-305877.59999999998</v>
      </c>
      <c r="U18" s="9">
        <f t="shared" ref="U18:V18" si="11">T18*$R$3</f>
        <v>-311995.152</v>
      </c>
      <c r="V18" s="9">
        <f t="shared" si="11"/>
        <v>-318235.05504000001</v>
      </c>
    </row>
    <row r="19" spans="2:22" x14ac:dyDescent="0.25">
      <c r="B19" s="8" t="s">
        <v>22</v>
      </c>
      <c r="C19" s="9">
        <v>0</v>
      </c>
      <c r="D19" s="9">
        <f>Feb!B111</f>
        <v>0</v>
      </c>
      <c r="E19" s="9">
        <f>Mar!B117</f>
        <v>0</v>
      </c>
      <c r="F19" s="9">
        <f>Apr!B117</f>
        <v>0</v>
      </c>
      <c r="G19" s="8"/>
      <c r="H19" s="8"/>
      <c r="I19" s="8"/>
      <c r="J19" s="8"/>
      <c r="K19" s="8"/>
      <c r="L19" s="8"/>
      <c r="M19" s="8"/>
      <c r="N19" s="8"/>
      <c r="O19" s="9">
        <f>SUM(C19:N19)</f>
        <v>0</v>
      </c>
      <c r="P19" s="9">
        <v>-150400</v>
      </c>
      <c r="Q19" s="10">
        <f>O19/P19</f>
        <v>0</v>
      </c>
      <c r="S19" s="9">
        <v>-150400</v>
      </c>
      <c r="T19" s="9">
        <v>-150400</v>
      </c>
      <c r="U19" s="9">
        <v>-150400</v>
      </c>
      <c r="V19" s="9">
        <v>-150400</v>
      </c>
    </row>
    <row r="20" spans="2:22" x14ac:dyDescent="0.25">
      <c r="B20" s="8" t="s">
        <v>14</v>
      </c>
      <c r="C20" s="9">
        <f>Jan!B115</f>
        <v>-457407</v>
      </c>
      <c r="D20" s="9">
        <f>Feb!B116</f>
        <v>-457407</v>
      </c>
      <c r="E20" s="9">
        <f>Mar!B122</f>
        <v>-457407</v>
      </c>
      <c r="F20" s="9">
        <f>Apr!B122</f>
        <v>-457407</v>
      </c>
      <c r="G20" s="8"/>
      <c r="H20" s="8"/>
      <c r="I20" s="8"/>
      <c r="J20" s="8"/>
      <c r="K20" s="8"/>
      <c r="L20" s="8"/>
      <c r="M20" s="8"/>
      <c r="N20" s="8"/>
      <c r="O20" s="9">
        <f>SUM(C20:N20)</f>
        <v>-1829628</v>
      </c>
      <c r="P20" s="9">
        <v>-5488884</v>
      </c>
      <c r="Q20" s="10">
        <f>O20/P20</f>
        <v>0.33333333333333331</v>
      </c>
      <c r="S20" s="9">
        <v>-5488884</v>
      </c>
      <c r="T20" s="9">
        <v>-5488884</v>
      </c>
      <c r="U20" s="9">
        <v>-5488884</v>
      </c>
      <c r="V20" s="9">
        <v>-5488884</v>
      </c>
    </row>
    <row r="21" spans="2:22" x14ac:dyDescent="0.25">
      <c r="B21" s="37" t="s">
        <v>16</v>
      </c>
      <c r="C21" s="38">
        <f>$P$21/12</f>
        <v>-140843.66666666666</v>
      </c>
      <c r="D21" s="38">
        <f t="shared" ref="D21:F21" si="12">$P$21/12</f>
        <v>-140843.66666666666</v>
      </c>
      <c r="E21" s="38">
        <f t="shared" si="12"/>
        <v>-140843.66666666666</v>
      </c>
      <c r="F21" s="38">
        <f t="shared" si="12"/>
        <v>-140843.66666666666</v>
      </c>
      <c r="G21" s="38"/>
      <c r="H21" s="38"/>
      <c r="I21" s="38"/>
      <c r="J21" s="38"/>
      <c r="K21" s="38"/>
      <c r="L21" s="38"/>
      <c r="M21" s="38"/>
      <c r="N21" s="38"/>
      <c r="O21" s="9">
        <f>SUM(C21:N21)</f>
        <v>-563374.66666666663</v>
      </c>
      <c r="P21" s="38">
        <v>-1690124</v>
      </c>
      <c r="Q21" s="10">
        <f>O21/P21</f>
        <v>0.33333333333333331</v>
      </c>
      <c r="R21" s="5"/>
      <c r="S21" s="38">
        <f>S30*S31</f>
        <v>-1715208.5599999998</v>
      </c>
      <c r="T21" s="38">
        <f>T30*T31</f>
        <v>-1730703.3399999999</v>
      </c>
      <c r="U21" s="38">
        <f>U30*U31</f>
        <v>-1745538.1199999999</v>
      </c>
      <c r="V21" s="38">
        <f>V30*V31</f>
        <v>-1759712.9</v>
      </c>
    </row>
    <row r="22" spans="2:22" x14ac:dyDescent="0.25">
      <c r="B22" s="8" t="s">
        <v>23</v>
      </c>
      <c r="C22" s="9">
        <v>0</v>
      </c>
      <c r="D22" s="9">
        <f>Feb!B122</f>
        <v>0</v>
      </c>
      <c r="E22" s="9">
        <f>Mar!B129</f>
        <v>0</v>
      </c>
      <c r="F22" s="9">
        <f>Apr!B132</f>
        <v>-207</v>
      </c>
      <c r="G22" s="9"/>
      <c r="H22" s="9"/>
      <c r="I22" s="9"/>
      <c r="J22" s="9"/>
      <c r="K22" s="9"/>
      <c r="L22" s="9"/>
      <c r="M22" s="9"/>
      <c r="N22" s="9"/>
      <c r="O22" s="9">
        <f>SUM(C22:N22)</f>
        <v>-207</v>
      </c>
      <c r="P22" s="9">
        <v>50000</v>
      </c>
      <c r="Q22" s="10">
        <f>O22/P22</f>
        <v>-4.1399999999999996E-3</v>
      </c>
      <c r="R22" s="5"/>
      <c r="S22" s="9">
        <v>40000</v>
      </c>
      <c r="T22" s="9">
        <v>40000</v>
      </c>
      <c r="U22" s="9">
        <v>40000</v>
      </c>
      <c r="V22" s="9">
        <v>40000</v>
      </c>
    </row>
    <row r="23" spans="2:22" ht="14.25" customHeight="1" x14ac:dyDescent="0.25">
      <c r="B23" s="8" t="s">
        <v>17</v>
      </c>
      <c r="C23" s="9">
        <v>-162500</v>
      </c>
      <c r="D23" s="9">
        <v>-162500</v>
      </c>
      <c r="E23" s="9">
        <v>-162500</v>
      </c>
      <c r="F23" s="9">
        <v>-162500</v>
      </c>
      <c r="G23" s="8"/>
      <c r="H23" s="8"/>
      <c r="I23" s="8"/>
      <c r="J23" s="8"/>
      <c r="K23" s="8"/>
      <c r="L23" s="8"/>
      <c r="M23" s="8"/>
      <c r="N23" s="8"/>
      <c r="O23" s="9">
        <f>SUM(C23:N23)</f>
        <v>-650000</v>
      </c>
      <c r="P23" s="9">
        <v>-660000</v>
      </c>
      <c r="Q23" s="10">
        <f>O23/P23</f>
        <v>0.98484848484848486</v>
      </c>
      <c r="S23" s="9">
        <v>-660000</v>
      </c>
      <c r="T23" s="9">
        <v>-660000</v>
      </c>
      <c r="U23" s="9">
        <v>-660000</v>
      </c>
      <c r="V23" s="9">
        <v>-660000</v>
      </c>
    </row>
    <row r="24" spans="2:22" ht="16.5" customHeight="1" x14ac:dyDescent="0.25">
      <c r="B24" s="2" t="s">
        <v>25</v>
      </c>
      <c r="C24" s="2">
        <f>C9+C10+C11+C12+C17+C18+C19+C20+C21+C23</f>
        <v>-1128883.6666666665</v>
      </c>
      <c r="D24" s="2">
        <f t="shared" ref="D24:O24" si="13">D9+D10+D11+D12+D17+D18+D19+D20+D21+D23</f>
        <v>-1160122.6666666665</v>
      </c>
      <c r="E24" s="2">
        <f t="shared" si="13"/>
        <v>-1186115.6666666665</v>
      </c>
      <c r="F24" s="2">
        <f t="shared" si="13"/>
        <v>-1114986.6666666665</v>
      </c>
      <c r="G24" s="2">
        <f t="shared" si="13"/>
        <v>0</v>
      </c>
      <c r="H24" s="2">
        <f t="shared" si="13"/>
        <v>0</v>
      </c>
      <c r="I24" s="2">
        <f t="shared" si="13"/>
        <v>0</v>
      </c>
      <c r="J24" s="2">
        <f t="shared" si="13"/>
        <v>0</v>
      </c>
      <c r="K24" s="2">
        <f t="shared" si="13"/>
        <v>0</v>
      </c>
      <c r="L24" s="2">
        <f t="shared" si="13"/>
        <v>0</v>
      </c>
      <c r="M24" s="2">
        <f t="shared" si="13"/>
        <v>0</v>
      </c>
      <c r="N24" s="2">
        <f t="shared" si="13"/>
        <v>0</v>
      </c>
      <c r="O24" s="2">
        <f t="shared" si="13"/>
        <v>-4590108.666666666</v>
      </c>
      <c r="P24" s="2">
        <f>P9+P10+P11+P12+P17+P18+P19+P20+P21+P22+P23</f>
        <v>-11661408</v>
      </c>
      <c r="Q24" s="29">
        <v>0.33149323573481942</v>
      </c>
      <c r="S24" s="2">
        <f>S9+S10+S11+S12+S17+S18+S19+S20+S21+S22+S23</f>
        <v>-11713282.560000001</v>
      </c>
      <c r="T24" s="2">
        <f>T9+T10+T11+T12+T17+T18+T19+T20+T21+T22+T23</f>
        <v>-11977275.140000001</v>
      </c>
      <c r="U24" s="2">
        <f>U9+U10+U11+U12+U17+U18+U19+U20+U21+U22+U23</f>
        <v>-11850475.486</v>
      </c>
      <c r="V24" s="2">
        <f>V9+V10+V11+V12+V17+V18+V19+V20+V21+V22+V23</f>
        <v>-11963990.33262</v>
      </c>
    </row>
    <row r="25" spans="2:22" ht="5.25" customHeight="1" x14ac:dyDescent="0.25"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11"/>
    </row>
    <row r="26" spans="2:22" x14ac:dyDescent="0.25">
      <c r="B26" s="8" t="s">
        <v>18</v>
      </c>
      <c r="C26" s="9">
        <f>C20*-1</f>
        <v>457407</v>
      </c>
      <c r="D26" s="9">
        <f>D20*-1</f>
        <v>457407</v>
      </c>
      <c r="E26" s="9">
        <f>E20*-1</f>
        <v>457407</v>
      </c>
      <c r="F26" s="9">
        <f>F20*-1</f>
        <v>457407</v>
      </c>
      <c r="G26" s="9"/>
      <c r="H26" s="9"/>
      <c r="I26" s="9"/>
      <c r="J26" s="9"/>
      <c r="K26" s="9"/>
      <c r="L26" s="9"/>
      <c r="M26" s="9"/>
      <c r="N26" s="9"/>
      <c r="O26" s="9">
        <f>SUM(C26:N26)</f>
        <v>1829628</v>
      </c>
      <c r="P26" s="9">
        <f>P20*-1</f>
        <v>5488884</v>
      </c>
      <c r="Q26" s="8"/>
      <c r="S26" s="9">
        <f>S20*-1</f>
        <v>5488884</v>
      </c>
      <c r="T26" s="9">
        <f>T20*-1</f>
        <v>5488884</v>
      </c>
      <c r="U26" s="9">
        <f>U20*-1</f>
        <v>5488884</v>
      </c>
      <c r="V26" s="9">
        <f>V20*-1</f>
        <v>5488884</v>
      </c>
    </row>
    <row r="27" spans="2:22" ht="3" customHeight="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S27" s="8"/>
      <c r="T27" s="8"/>
      <c r="U27" s="8"/>
      <c r="V27" s="8"/>
    </row>
    <row r="28" spans="2:22" x14ac:dyDescent="0.25">
      <c r="B28" s="36" t="s">
        <v>228</v>
      </c>
      <c r="C28" s="35">
        <f>C7+C22+C24+C26</f>
        <v>-68767.666666666511</v>
      </c>
      <c r="D28" s="35">
        <f>D7+D22+D24+D26</f>
        <v>-191822.66666666651</v>
      </c>
      <c r="E28" s="35">
        <f>E7+E22+E24+E26</f>
        <v>-184797.66666666651</v>
      </c>
      <c r="F28" s="35">
        <f>F7+F22+F24+F26</f>
        <v>-159694.66666666651</v>
      </c>
      <c r="G28" s="36"/>
      <c r="H28" s="36"/>
      <c r="I28" s="36"/>
      <c r="J28" s="36"/>
      <c r="K28" s="36"/>
      <c r="L28" s="36"/>
      <c r="M28" s="36"/>
      <c r="N28" s="36"/>
      <c r="O28" s="35">
        <f>SUM(C28:N28)</f>
        <v>-605082.66666666605</v>
      </c>
      <c r="P28" s="35">
        <f>P7+P24+P26</f>
        <v>116017</v>
      </c>
      <c r="Q28" s="36"/>
      <c r="S28" s="35">
        <f>S7+S24+S26</f>
        <v>351150.18999999948</v>
      </c>
      <c r="T28" s="35">
        <f>T7+T24+T26</f>
        <v>388127.36149999965</v>
      </c>
      <c r="U28" s="35">
        <f>U7+U24+U26</f>
        <v>830549.10085500032</v>
      </c>
      <c r="V28" s="35">
        <f>V7+V24+V26</f>
        <v>1048033.36706335</v>
      </c>
    </row>
    <row r="30" spans="2:22" x14ac:dyDescent="0.25">
      <c r="B30" s="56" t="s">
        <v>237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>
        <f>-1*(22228064+22200748+22200748)</f>
        <v>-66629560</v>
      </c>
      <c r="Q30" s="59"/>
      <c r="R30" s="59"/>
      <c r="S30" s="60">
        <f>P30+660000</f>
        <v>-65969560</v>
      </c>
      <c r="T30" s="60">
        <f>S30+660000</f>
        <v>-65309560</v>
      </c>
      <c r="U30" s="60">
        <f t="shared" ref="U30:V30" si="14">T30+660000</f>
        <v>-64649560</v>
      </c>
      <c r="V30" s="61">
        <f t="shared" si="14"/>
        <v>-63989560</v>
      </c>
    </row>
    <row r="31" spans="2:22" x14ac:dyDescent="0.25">
      <c r="B31" s="62" t="s">
        <v>256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>
        <v>2.5700000000000001E-2</v>
      </c>
      <c r="Q31" s="63"/>
      <c r="R31" s="63"/>
      <c r="S31" s="65">
        <v>2.5999999999999999E-2</v>
      </c>
      <c r="T31" s="65">
        <v>2.6499999999999999E-2</v>
      </c>
      <c r="U31" s="65">
        <v>2.7E-2</v>
      </c>
      <c r="V31" s="66">
        <v>2.75E-2</v>
      </c>
    </row>
    <row r="32" spans="2:22" x14ac:dyDescent="0.25">
      <c r="P32" s="30"/>
      <c r="S32" s="31"/>
      <c r="T32" s="31"/>
      <c r="U32" s="31"/>
      <c r="V32" s="31"/>
    </row>
    <row r="33" spans="2:32" x14ac:dyDescent="0.25">
      <c r="B33" s="67" t="s">
        <v>250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8"/>
      <c r="Q33" s="59"/>
      <c r="R33" s="59"/>
      <c r="S33" s="69"/>
      <c r="T33" s="69"/>
      <c r="U33" s="69"/>
      <c r="V33" s="70"/>
      <c r="Y33" s="33"/>
      <c r="Z33" s="33"/>
      <c r="AD33" s="33"/>
      <c r="AE33" s="33"/>
    </row>
    <row r="34" spans="2:32" x14ac:dyDescent="0.25">
      <c r="B34" s="71" t="s">
        <v>252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3"/>
      <c r="Q34" s="72"/>
      <c r="R34" s="72"/>
      <c r="S34" s="74"/>
      <c r="T34" s="74"/>
      <c r="U34" s="74"/>
      <c r="V34" s="75"/>
      <c r="Z34" s="33"/>
      <c r="AA34" s="33"/>
      <c r="AE34" s="33"/>
      <c r="AF34" s="33"/>
    </row>
    <row r="35" spans="2:32" x14ac:dyDescent="0.25">
      <c r="B35" s="71" t="s">
        <v>253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3"/>
      <c r="Q35" s="72"/>
      <c r="R35" s="72"/>
      <c r="S35" s="74"/>
      <c r="T35" s="74"/>
      <c r="U35" s="74"/>
      <c r="V35" s="75"/>
      <c r="Z35" s="33"/>
      <c r="AA35" s="33"/>
      <c r="AE35" s="33"/>
      <c r="AF35" s="33"/>
    </row>
    <row r="36" spans="2:32" x14ac:dyDescent="0.25">
      <c r="B36" s="62" t="s">
        <v>251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/>
      <c r="Q36" s="63"/>
      <c r="R36" s="63"/>
      <c r="S36" s="65"/>
      <c r="T36" s="65"/>
      <c r="U36" s="65"/>
      <c r="V36" s="66"/>
    </row>
    <row r="38" spans="2:32" s="57" customFormat="1" x14ac:dyDescent="0.25">
      <c r="S38" s="6"/>
      <c r="T38" s="6"/>
      <c r="U38" s="6"/>
      <c r="V38" s="6"/>
    </row>
    <row r="39" spans="2:32" x14ac:dyDescent="0.25">
      <c r="B39" s="34" t="s">
        <v>249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>
        <v>2027</v>
      </c>
      <c r="T39" s="77">
        <v>2028</v>
      </c>
      <c r="U39" s="77">
        <v>2029</v>
      </c>
      <c r="V39" s="78">
        <v>2030</v>
      </c>
    </row>
    <row r="40" spans="2:32" x14ac:dyDescent="0.25">
      <c r="B40" s="39" t="s">
        <v>238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1">
        <f>S30*2.7%</f>
        <v>-1781178.12</v>
      </c>
      <c r="T40" s="41">
        <f>T30*2.7%</f>
        <v>-1763358.12</v>
      </c>
      <c r="U40" s="41">
        <f>U30*2.7%</f>
        <v>-1745538.12</v>
      </c>
      <c r="V40" s="42">
        <f>V30*2.7%</f>
        <v>-1727718.12</v>
      </c>
    </row>
    <row r="41" spans="2:32" x14ac:dyDescent="0.25">
      <c r="B41" s="39" t="s">
        <v>239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>
        <f>S30*2.75%</f>
        <v>-1814162.9</v>
      </c>
      <c r="T41" s="41">
        <f>T30*2.75%</f>
        <v>-1796012.9</v>
      </c>
      <c r="U41" s="41">
        <f>U30*2.75%</f>
        <v>-1777862.9</v>
      </c>
      <c r="V41" s="42">
        <f>V30*2.75%</f>
        <v>-1759712.9</v>
      </c>
    </row>
    <row r="42" spans="2:32" x14ac:dyDescent="0.25">
      <c r="B42" s="39" t="s">
        <v>240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>
        <f>S30*2.8%</f>
        <v>-1847147.6799999997</v>
      </c>
      <c r="T42" s="41">
        <f>T30*2.8%</f>
        <v>-1828667.6799999997</v>
      </c>
      <c r="U42" s="41">
        <f>U30*2.8%</f>
        <v>-1810187.6799999997</v>
      </c>
      <c r="V42" s="42">
        <f>V30*2.8%</f>
        <v>-1791707.6799999997</v>
      </c>
    </row>
    <row r="43" spans="2:32" x14ac:dyDescent="0.25">
      <c r="B43" s="39" t="s">
        <v>241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>
        <f>S30*2.85%</f>
        <v>-1880132.46</v>
      </c>
      <c r="T43" s="41">
        <f>T30*2.85%</f>
        <v>-1861322.46</v>
      </c>
      <c r="U43" s="41">
        <f>U30*2.85%</f>
        <v>-1842512.46</v>
      </c>
      <c r="V43" s="42">
        <f>V30*2.85%</f>
        <v>-1823702.46</v>
      </c>
    </row>
    <row r="44" spans="2:32" x14ac:dyDescent="0.25">
      <c r="B44" s="39" t="s">
        <v>242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>
        <f>S30*2.9%</f>
        <v>-1913117.2399999998</v>
      </c>
      <c r="T44" s="41">
        <f>T30*2.9%</f>
        <v>-1893977.2399999998</v>
      </c>
      <c r="U44" s="41">
        <f>U30*2.9%</f>
        <v>-1874837.2399999998</v>
      </c>
      <c r="V44" s="42">
        <f>V30*2.9%</f>
        <v>-1855697.2399999998</v>
      </c>
    </row>
    <row r="45" spans="2:32" x14ac:dyDescent="0.25">
      <c r="B45" s="39" t="s">
        <v>243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>
        <f>S30*2.95%</f>
        <v>-1946102.02</v>
      </c>
      <c r="T45" s="41">
        <f>T30*2.95%</f>
        <v>-1926632.02</v>
      </c>
      <c r="U45" s="41">
        <f>U30*2.95%</f>
        <v>-1907162.02</v>
      </c>
      <c r="V45" s="42">
        <f>V30*2.95%</f>
        <v>-1887692.02</v>
      </c>
    </row>
    <row r="46" spans="2:32" x14ac:dyDescent="0.25">
      <c r="B46" s="39" t="s">
        <v>244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>
        <f>S30*3%</f>
        <v>-1979086.7999999998</v>
      </c>
      <c r="T46" s="41">
        <f>T30*3%</f>
        <v>-1959286.7999999998</v>
      </c>
      <c r="U46" s="41">
        <f>U30*3%</f>
        <v>-1939486.7999999998</v>
      </c>
      <c r="V46" s="42">
        <f>V30*3%</f>
        <v>-1919686.7999999998</v>
      </c>
    </row>
    <row r="47" spans="2:32" x14ac:dyDescent="0.25">
      <c r="B47" s="39" t="s">
        <v>245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>
        <f>S30*3.5%</f>
        <v>-2308934.6</v>
      </c>
      <c r="T47" s="41">
        <f>T30*3.5%</f>
        <v>-2285834.6</v>
      </c>
      <c r="U47" s="41">
        <f>U30*3.5%</f>
        <v>-2262734.6</v>
      </c>
      <c r="V47" s="42">
        <f>V30*3.5%</f>
        <v>-2239634.6</v>
      </c>
    </row>
    <row r="48" spans="2:32" x14ac:dyDescent="0.25">
      <c r="B48" s="39" t="s">
        <v>246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1">
        <f>S30*4%</f>
        <v>-2638782.4</v>
      </c>
      <c r="T48" s="41">
        <f t="shared" ref="T48:V48" si="15">T30*4%</f>
        <v>-2612382.4</v>
      </c>
      <c r="U48" s="41">
        <f t="shared" si="15"/>
        <v>-2585982.4</v>
      </c>
      <c r="V48" s="42">
        <f t="shared" si="15"/>
        <v>-2559582.4</v>
      </c>
    </row>
    <row r="49" spans="2:22" x14ac:dyDescent="0.25">
      <c r="B49" s="39" t="s">
        <v>247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1">
        <f>S30*4.5%</f>
        <v>-2968630.1999999997</v>
      </c>
      <c r="T49" s="41">
        <f>T30*4.5%</f>
        <v>-2938930.1999999997</v>
      </c>
      <c r="U49" s="41">
        <f>U30*4.5%</f>
        <v>-2909230.1999999997</v>
      </c>
      <c r="V49" s="42">
        <f>V30*4.5%</f>
        <v>-2879530.1999999997</v>
      </c>
    </row>
    <row r="50" spans="2:22" x14ac:dyDescent="0.25">
      <c r="B50" s="43" t="s">
        <v>248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5">
        <f>S30*5%</f>
        <v>-3298478</v>
      </c>
      <c r="T50" s="45">
        <f t="shared" ref="T50:V50" si="16">T30*5%</f>
        <v>-3265478</v>
      </c>
      <c r="U50" s="45">
        <f t="shared" si="16"/>
        <v>-3232478</v>
      </c>
      <c r="V50" s="46">
        <f t="shared" si="16"/>
        <v>-3199478</v>
      </c>
    </row>
  </sheetData>
  <phoneticPr fontId="19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10A5-79DB-4564-B817-2E8ECC2F2CE9}">
  <sheetPr>
    <tabColor rgb="FF92D050"/>
  </sheetPr>
  <dimension ref="A1:E126"/>
  <sheetViews>
    <sheetView topLeftCell="A4" workbookViewId="0">
      <selection activeCell="J27" sqref="J27"/>
    </sheetView>
  </sheetViews>
  <sheetFormatPr defaultRowHeight="15" x14ac:dyDescent="0.25"/>
  <cols>
    <col min="1" max="1" width="49.42578125" style="4" bestFit="1" customWidth="1"/>
    <col min="2" max="3" width="21.85546875" style="4" bestFit="1" customWidth="1"/>
    <col min="4" max="4" width="12.140625" style="4" bestFit="1" customWidth="1"/>
    <col min="5" max="16384" width="9.140625" style="4"/>
  </cols>
  <sheetData>
    <row r="1" spans="1:5" s="3" customFormat="1" x14ac:dyDescent="0.25">
      <c r="B1" s="3" t="s">
        <v>26</v>
      </c>
      <c r="C1" s="3" t="s">
        <v>27</v>
      </c>
      <c r="D1" s="3" t="s">
        <v>28</v>
      </c>
    </row>
    <row r="2" spans="1:5" x14ac:dyDescent="0.25">
      <c r="A2" s="4" t="s">
        <v>29</v>
      </c>
    </row>
    <row r="3" spans="1:5" x14ac:dyDescent="0.25">
      <c r="A3" s="4" t="s">
        <v>30</v>
      </c>
    </row>
    <row r="4" spans="1:5" x14ac:dyDescent="0.25">
      <c r="A4" s="4" t="s">
        <v>31</v>
      </c>
    </row>
    <row r="5" spans="1:5" x14ac:dyDescent="0.25">
      <c r="A5" s="4" t="s">
        <v>32</v>
      </c>
      <c r="B5" s="5">
        <v>420889</v>
      </c>
      <c r="C5" s="5">
        <v>364377</v>
      </c>
      <c r="D5" s="5">
        <v>420889</v>
      </c>
    </row>
    <row r="6" spans="1:5" x14ac:dyDescent="0.25">
      <c r="A6" s="4" t="s">
        <v>33</v>
      </c>
      <c r="B6" s="5">
        <v>16488</v>
      </c>
      <c r="C6" s="5">
        <v>16337</v>
      </c>
      <c r="D6" s="5">
        <v>16488</v>
      </c>
    </row>
    <row r="7" spans="1:5" x14ac:dyDescent="0.25">
      <c r="A7" s="57" t="s">
        <v>34</v>
      </c>
      <c r="B7" s="58">
        <v>1116</v>
      </c>
      <c r="C7" s="58">
        <v>916</v>
      </c>
      <c r="D7" s="58">
        <v>1116</v>
      </c>
      <c r="E7" s="57"/>
    </row>
    <row r="8" spans="1:5" x14ac:dyDescent="0.25">
      <c r="A8" s="57" t="s">
        <v>35</v>
      </c>
      <c r="B8" s="58">
        <v>45721</v>
      </c>
      <c r="C8" s="58">
        <v>0</v>
      </c>
      <c r="D8" s="58">
        <v>45721</v>
      </c>
      <c r="E8" s="57"/>
    </row>
    <row r="9" spans="1:5" x14ac:dyDescent="0.25">
      <c r="A9" s="57" t="s">
        <v>0</v>
      </c>
      <c r="B9" s="58">
        <v>484214</v>
      </c>
      <c r="C9" s="58">
        <v>381630</v>
      </c>
      <c r="D9" s="58">
        <v>484214</v>
      </c>
      <c r="E9" s="57"/>
    </row>
    <row r="10" spans="1:5" x14ac:dyDescent="0.25">
      <c r="A10" s="57" t="s">
        <v>36</v>
      </c>
      <c r="B10" s="58"/>
      <c r="C10" s="58"/>
      <c r="D10" s="58"/>
      <c r="E10" s="57"/>
    </row>
    <row r="11" spans="1:5" x14ac:dyDescent="0.25">
      <c r="A11" s="57" t="s">
        <v>37</v>
      </c>
      <c r="B11" s="58">
        <v>6549</v>
      </c>
      <c r="C11" s="58">
        <v>0</v>
      </c>
      <c r="D11" s="58">
        <v>6549</v>
      </c>
      <c r="E11" s="57"/>
    </row>
    <row r="12" spans="1:5" x14ac:dyDescent="0.25">
      <c r="A12" s="57" t="s">
        <v>38</v>
      </c>
      <c r="B12" s="58">
        <v>23994</v>
      </c>
      <c r="C12" s="58">
        <v>0</v>
      </c>
      <c r="D12" s="58">
        <v>23994</v>
      </c>
      <c r="E12" s="57"/>
    </row>
    <row r="13" spans="1:5" x14ac:dyDescent="0.25">
      <c r="A13" s="57" t="s">
        <v>39</v>
      </c>
      <c r="B13" s="58">
        <v>43468</v>
      </c>
      <c r="C13" s="58">
        <v>0</v>
      </c>
      <c r="D13" s="58">
        <v>43468</v>
      </c>
      <c r="E13" s="57"/>
    </row>
    <row r="14" spans="1:5" x14ac:dyDescent="0.25">
      <c r="A14" s="57" t="s">
        <v>40</v>
      </c>
      <c r="B14" s="58">
        <v>838</v>
      </c>
      <c r="C14" s="58">
        <v>856</v>
      </c>
      <c r="D14" s="58">
        <v>838</v>
      </c>
      <c r="E14" s="57"/>
    </row>
    <row r="15" spans="1:5" x14ac:dyDescent="0.25">
      <c r="A15" s="57" t="s">
        <v>1</v>
      </c>
      <c r="B15" s="58">
        <v>74849</v>
      </c>
      <c r="C15" s="58">
        <v>856</v>
      </c>
      <c r="D15" s="58">
        <v>74849</v>
      </c>
      <c r="E15" s="57"/>
    </row>
    <row r="16" spans="1:5" x14ac:dyDescent="0.25">
      <c r="A16" s="57" t="s">
        <v>41</v>
      </c>
      <c r="B16" s="58"/>
      <c r="C16" s="58"/>
      <c r="D16" s="58"/>
      <c r="E16" s="57"/>
    </row>
    <row r="17" spans="1:5" x14ac:dyDescent="0.25">
      <c r="A17" s="57" t="s">
        <v>42</v>
      </c>
      <c r="B17" s="58">
        <v>600</v>
      </c>
      <c r="C17" s="58">
        <v>0</v>
      </c>
      <c r="D17" s="58">
        <v>600</v>
      </c>
      <c r="E17" s="57"/>
    </row>
    <row r="18" spans="1:5" x14ac:dyDescent="0.25">
      <c r="A18" s="57" t="s">
        <v>43</v>
      </c>
      <c r="B18" s="58">
        <v>69</v>
      </c>
      <c r="C18" s="58">
        <v>147</v>
      </c>
      <c r="D18" s="58">
        <v>69</v>
      </c>
      <c r="E18" s="57"/>
    </row>
    <row r="19" spans="1:5" x14ac:dyDescent="0.25">
      <c r="A19" s="57" t="s">
        <v>44</v>
      </c>
      <c r="B19" s="58">
        <v>5916</v>
      </c>
      <c r="C19" s="58">
        <v>4630</v>
      </c>
      <c r="D19" s="58">
        <v>5916</v>
      </c>
      <c r="E19" s="57"/>
    </row>
    <row r="20" spans="1:5" x14ac:dyDescent="0.25">
      <c r="A20" s="57" t="s">
        <v>2</v>
      </c>
      <c r="B20" s="58">
        <v>6585</v>
      </c>
      <c r="C20" s="58">
        <v>4777</v>
      </c>
      <c r="D20" s="58">
        <v>6585</v>
      </c>
      <c r="E20" s="57"/>
    </row>
    <row r="21" spans="1:5" x14ac:dyDescent="0.25">
      <c r="A21" s="57" t="s">
        <v>45</v>
      </c>
      <c r="B21" s="58"/>
      <c r="C21" s="58"/>
      <c r="D21" s="58"/>
      <c r="E21" s="57"/>
    </row>
    <row r="22" spans="1:5" x14ac:dyDescent="0.25">
      <c r="A22" s="57" t="s">
        <v>46</v>
      </c>
      <c r="B22" s="58">
        <v>37060</v>
      </c>
      <c r="C22" s="58">
        <v>0</v>
      </c>
      <c r="D22" s="58">
        <v>37060</v>
      </c>
      <c r="E22" s="57"/>
    </row>
    <row r="23" spans="1:5" x14ac:dyDescent="0.25">
      <c r="A23" s="57" t="s">
        <v>3</v>
      </c>
      <c r="B23" s="58">
        <v>37060</v>
      </c>
      <c r="C23" s="58">
        <v>0</v>
      </c>
      <c r="D23" s="58">
        <v>37060</v>
      </c>
      <c r="E23" s="57"/>
    </row>
    <row r="24" spans="1:5" x14ac:dyDescent="0.25">
      <c r="A24" s="57" t="s">
        <v>47</v>
      </c>
      <c r="B24" s="58">
        <v>602708</v>
      </c>
      <c r="C24" s="58">
        <v>387263</v>
      </c>
      <c r="D24" s="58">
        <v>602708</v>
      </c>
      <c r="E24" s="57"/>
    </row>
    <row r="25" spans="1:5" x14ac:dyDescent="0.25">
      <c r="A25" s="57" t="s">
        <v>48</v>
      </c>
      <c r="B25" s="58"/>
      <c r="C25" s="58"/>
      <c r="D25" s="58"/>
      <c r="E25" s="57"/>
    </row>
    <row r="26" spans="1:5" x14ac:dyDescent="0.25">
      <c r="A26" s="57" t="s">
        <v>49</v>
      </c>
      <c r="B26" s="58">
        <v>1</v>
      </c>
      <c r="C26" s="58">
        <v>0</v>
      </c>
      <c r="D26" s="58">
        <v>1</v>
      </c>
      <c r="E26" s="57"/>
    </row>
    <row r="27" spans="1:5" x14ac:dyDescent="0.25">
      <c r="A27" s="57" t="s">
        <v>50</v>
      </c>
      <c r="B27" s="58">
        <v>0</v>
      </c>
      <c r="C27" s="58">
        <v>30059</v>
      </c>
      <c r="D27" s="58">
        <v>0</v>
      </c>
      <c r="E27" s="57"/>
    </row>
    <row r="28" spans="1:5" x14ac:dyDescent="0.25">
      <c r="A28" s="57" t="s">
        <v>51</v>
      </c>
      <c r="B28" s="58">
        <v>1</v>
      </c>
      <c r="C28" s="58">
        <v>30059</v>
      </c>
      <c r="D28" s="58">
        <v>1</v>
      </c>
      <c r="E28" s="57"/>
    </row>
    <row r="29" spans="1:5" x14ac:dyDescent="0.25">
      <c r="A29" s="57" t="s">
        <v>52</v>
      </c>
      <c r="B29" s="58">
        <v>602709</v>
      </c>
      <c r="C29" s="58">
        <v>417322</v>
      </c>
      <c r="D29" s="58">
        <v>602709</v>
      </c>
      <c r="E29" s="57"/>
    </row>
    <row r="30" spans="1:5" x14ac:dyDescent="0.25">
      <c r="A30" s="57" t="s">
        <v>53</v>
      </c>
      <c r="B30" s="58"/>
      <c r="C30" s="58"/>
      <c r="D30" s="58"/>
      <c r="E30" s="57"/>
    </row>
    <row r="31" spans="1:5" x14ac:dyDescent="0.25">
      <c r="A31" s="57" t="s">
        <v>54</v>
      </c>
      <c r="B31" s="58"/>
      <c r="C31" s="58"/>
      <c r="D31" s="58"/>
      <c r="E31" s="57"/>
    </row>
    <row r="32" spans="1:5" x14ac:dyDescent="0.25">
      <c r="A32" s="57" t="s">
        <v>55</v>
      </c>
      <c r="B32" s="58"/>
      <c r="C32" s="58"/>
      <c r="D32" s="58"/>
      <c r="E32" s="57"/>
    </row>
    <row r="33" spans="1:5" x14ac:dyDescent="0.25">
      <c r="A33" s="57" t="s">
        <v>56</v>
      </c>
      <c r="B33" s="58">
        <v>-10234</v>
      </c>
      <c r="C33" s="58">
        <v>-10230</v>
      </c>
      <c r="D33" s="58">
        <v>-10234</v>
      </c>
      <c r="E33" s="57"/>
    </row>
    <row r="34" spans="1:5" x14ac:dyDescent="0.25">
      <c r="A34" s="57" t="s">
        <v>57</v>
      </c>
      <c r="B34" s="58">
        <v>0</v>
      </c>
      <c r="C34" s="58">
        <v>-648</v>
      </c>
      <c r="D34" s="58">
        <v>0</v>
      </c>
      <c r="E34" s="57"/>
    </row>
    <row r="35" spans="1:5" x14ac:dyDescent="0.25">
      <c r="A35" s="57" t="s">
        <v>58</v>
      </c>
      <c r="B35" s="58">
        <v>0</v>
      </c>
      <c r="C35" s="58">
        <v>-6547</v>
      </c>
      <c r="D35" s="58">
        <v>0</v>
      </c>
      <c r="E35" s="57"/>
    </row>
    <row r="36" spans="1:5" x14ac:dyDescent="0.25">
      <c r="A36" s="57" t="s">
        <v>59</v>
      </c>
      <c r="B36" s="58">
        <v>0</v>
      </c>
      <c r="C36" s="58">
        <v>0</v>
      </c>
      <c r="D36" s="58">
        <v>0</v>
      </c>
      <c r="E36" s="57"/>
    </row>
    <row r="37" spans="1:5" x14ac:dyDescent="0.25">
      <c r="A37" s="57" t="s">
        <v>60</v>
      </c>
      <c r="B37" s="58">
        <v>-19721</v>
      </c>
      <c r="C37" s="58">
        <v>0</v>
      </c>
      <c r="D37" s="58">
        <v>-19721</v>
      </c>
      <c r="E37" s="57"/>
    </row>
    <row r="38" spans="1:5" x14ac:dyDescent="0.25">
      <c r="A38" s="57" t="s">
        <v>61</v>
      </c>
      <c r="B38" s="58">
        <v>-12867</v>
      </c>
      <c r="C38" s="58">
        <v>-9994</v>
      </c>
      <c r="D38" s="58">
        <v>-12867</v>
      </c>
      <c r="E38" s="57"/>
    </row>
    <row r="39" spans="1:5" x14ac:dyDescent="0.25">
      <c r="A39" s="57" t="s">
        <v>62</v>
      </c>
      <c r="B39" s="58">
        <v>0</v>
      </c>
      <c r="C39" s="58">
        <v>0</v>
      </c>
      <c r="D39" s="58">
        <v>0</v>
      </c>
      <c r="E39" s="57"/>
    </row>
    <row r="40" spans="1:5" x14ac:dyDescent="0.25">
      <c r="A40" s="57" t="s">
        <v>63</v>
      </c>
      <c r="B40" s="58">
        <v>0</v>
      </c>
      <c r="C40" s="58">
        <v>0</v>
      </c>
      <c r="D40" s="58">
        <v>0</v>
      </c>
      <c r="E40" s="57"/>
    </row>
    <row r="41" spans="1:5" x14ac:dyDescent="0.25">
      <c r="A41" s="57" t="s">
        <v>64</v>
      </c>
      <c r="B41" s="58">
        <v>-845</v>
      </c>
      <c r="C41" s="58">
        <v>-833</v>
      </c>
      <c r="D41" s="58">
        <v>-845</v>
      </c>
      <c r="E41" s="57"/>
    </row>
    <row r="42" spans="1:5" x14ac:dyDescent="0.25">
      <c r="A42" s="57" t="s">
        <v>65</v>
      </c>
      <c r="B42" s="58">
        <v>0</v>
      </c>
      <c r="C42" s="58">
        <v>-598</v>
      </c>
      <c r="D42" s="58">
        <v>0</v>
      </c>
      <c r="E42" s="57"/>
    </row>
    <row r="43" spans="1:5" x14ac:dyDescent="0.25">
      <c r="A43" s="57" t="s">
        <v>66</v>
      </c>
      <c r="B43" s="58">
        <v>0</v>
      </c>
      <c r="C43" s="58">
        <v>0</v>
      </c>
      <c r="D43" s="58">
        <v>0</v>
      </c>
      <c r="E43" s="57"/>
    </row>
    <row r="44" spans="1:5" x14ac:dyDescent="0.25">
      <c r="A44" s="57" t="s">
        <v>67</v>
      </c>
      <c r="B44" s="58">
        <v>-4630</v>
      </c>
      <c r="C44" s="58">
        <v>-989</v>
      </c>
      <c r="D44" s="58">
        <v>-4630</v>
      </c>
      <c r="E44" s="57"/>
    </row>
    <row r="45" spans="1:5" x14ac:dyDescent="0.25">
      <c r="A45" s="57" t="s">
        <v>68</v>
      </c>
      <c r="B45" s="58">
        <v>-16565</v>
      </c>
      <c r="C45" s="58">
        <v>-9460</v>
      </c>
      <c r="D45" s="58">
        <v>-16565</v>
      </c>
      <c r="E45" s="57"/>
    </row>
    <row r="46" spans="1:5" x14ac:dyDescent="0.25">
      <c r="A46" s="57" t="s">
        <v>69</v>
      </c>
      <c r="B46" s="58">
        <v>-5152</v>
      </c>
      <c r="C46" s="58">
        <v>-4047</v>
      </c>
      <c r="D46" s="58">
        <v>-5152</v>
      </c>
      <c r="E46" s="57"/>
    </row>
    <row r="47" spans="1:5" x14ac:dyDescent="0.25">
      <c r="A47" s="57" t="s">
        <v>70</v>
      </c>
      <c r="B47" s="58">
        <v>-2957</v>
      </c>
      <c r="C47" s="58">
        <v>-2949</v>
      </c>
      <c r="D47" s="58">
        <v>-2957</v>
      </c>
      <c r="E47" s="57"/>
    </row>
    <row r="48" spans="1:5" x14ac:dyDescent="0.25">
      <c r="A48" s="57" t="s">
        <v>71</v>
      </c>
      <c r="B48" s="58">
        <v>0</v>
      </c>
      <c r="C48" s="58">
        <v>0</v>
      </c>
      <c r="D48" s="58">
        <v>0</v>
      </c>
      <c r="E48" s="57"/>
    </row>
    <row r="49" spans="1:5" x14ac:dyDescent="0.25">
      <c r="A49" s="57" t="s">
        <v>4</v>
      </c>
      <c r="B49" s="58">
        <v>-72971</v>
      </c>
      <c r="C49" s="58">
        <v>-46295</v>
      </c>
      <c r="D49" s="58">
        <v>-72971</v>
      </c>
      <c r="E49" s="57"/>
    </row>
    <row r="50" spans="1:5" x14ac:dyDescent="0.25">
      <c r="A50" s="57" t="s">
        <v>72</v>
      </c>
      <c r="B50" s="58"/>
      <c r="C50" s="58"/>
      <c r="D50" s="58"/>
      <c r="E50" s="57"/>
    </row>
    <row r="51" spans="1:5" x14ac:dyDescent="0.25">
      <c r="A51" s="57" t="s">
        <v>73</v>
      </c>
      <c r="B51" s="58">
        <v>0</v>
      </c>
      <c r="C51" s="58">
        <v>0</v>
      </c>
      <c r="D51" s="58">
        <v>0</v>
      </c>
      <c r="E51" s="57"/>
    </row>
    <row r="52" spans="1:5" x14ac:dyDescent="0.25">
      <c r="A52" s="57" t="s">
        <v>74</v>
      </c>
      <c r="B52" s="58">
        <v>-698</v>
      </c>
      <c r="C52" s="58">
        <v>0</v>
      </c>
      <c r="D52" s="58">
        <v>-698</v>
      </c>
      <c r="E52" s="57"/>
    </row>
    <row r="53" spans="1:5" x14ac:dyDescent="0.25">
      <c r="A53" s="57" t="s">
        <v>75</v>
      </c>
      <c r="B53" s="58">
        <v>0</v>
      </c>
      <c r="C53" s="58">
        <v>-6262</v>
      </c>
      <c r="D53" s="58">
        <v>0</v>
      </c>
      <c r="E53" s="57"/>
    </row>
    <row r="54" spans="1:5" x14ac:dyDescent="0.25">
      <c r="A54" s="57" t="s">
        <v>76</v>
      </c>
      <c r="B54" s="58">
        <v>0</v>
      </c>
      <c r="C54" s="58">
        <v>-2796</v>
      </c>
      <c r="D54" s="58">
        <v>0</v>
      </c>
      <c r="E54" s="57"/>
    </row>
    <row r="55" spans="1:5" x14ac:dyDescent="0.25">
      <c r="A55" s="57" t="s">
        <v>77</v>
      </c>
      <c r="B55" s="58">
        <v>-2424</v>
      </c>
      <c r="C55" s="58">
        <v>0</v>
      </c>
      <c r="D55" s="58">
        <v>-2424</v>
      </c>
      <c r="E55" s="57"/>
    </row>
    <row r="56" spans="1:5" x14ac:dyDescent="0.25">
      <c r="A56" s="57" t="s">
        <v>78</v>
      </c>
      <c r="B56" s="58">
        <v>-31987</v>
      </c>
      <c r="C56" s="58">
        <v>0</v>
      </c>
      <c r="D56" s="58">
        <v>-31987</v>
      </c>
      <c r="E56" s="57"/>
    </row>
    <row r="57" spans="1:5" x14ac:dyDescent="0.25">
      <c r="A57" s="57" t="s">
        <v>79</v>
      </c>
      <c r="B57" s="58">
        <v>-9338</v>
      </c>
      <c r="C57" s="58">
        <v>-19320</v>
      </c>
      <c r="D57" s="58">
        <v>-9338</v>
      </c>
      <c r="E57" s="57"/>
    </row>
    <row r="58" spans="1:5" x14ac:dyDescent="0.25">
      <c r="A58" s="57" t="s">
        <v>5</v>
      </c>
      <c r="B58" s="58">
        <v>-44447</v>
      </c>
      <c r="C58" s="58">
        <v>-28379</v>
      </c>
      <c r="D58" s="58">
        <v>-44447</v>
      </c>
      <c r="E58" s="57"/>
    </row>
    <row r="59" spans="1:5" x14ac:dyDescent="0.25">
      <c r="A59" s="57" t="s">
        <v>80</v>
      </c>
      <c r="B59" s="58"/>
      <c r="C59" s="58"/>
      <c r="D59" s="58"/>
      <c r="E59" s="57"/>
    </row>
    <row r="60" spans="1:5" x14ac:dyDescent="0.25">
      <c r="A60" s="57" t="s">
        <v>81</v>
      </c>
      <c r="B60" s="58">
        <v>0</v>
      </c>
      <c r="C60" s="58">
        <v>0</v>
      </c>
      <c r="D60" s="58">
        <v>0</v>
      </c>
      <c r="E60" s="57"/>
    </row>
    <row r="61" spans="1:5" x14ac:dyDescent="0.25">
      <c r="A61" s="57" t="s">
        <v>6</v>
      </c>
      <c r="B61" s="58">
        <v>0</v>
      </c>
      <c r="C61" s="58">
        <v>0</v>
      </c>
      <c r="D61" s="58">
        <v>0</v>
      </c>
      <c r="E61" s="57"/>
    </row>
    <row r="62" spans="1:5" x14ac:dyDescent="0.25">
      <c r="A62" s="57" t="s">
        <v>82</v>
      </c>
      <c r="B62" s="58"/>
      <c r="C62" s="58"/>
      <c r="D62" s="58"/>
      <c r="E62" s="57"/>
    </row>
    <row r="63" spans="1:5" x14ac:dyDescent="0.25">
      <c r="A63" s="57" t="s">
        <v>7</v>
      </c>
      <c r="B63" s="58">
        <v>-63864</v>
      </c>
      <c r="C63" s="58">
        <v>-46596</v>
      </c>
      <c r="D63" s="58">
        <v>-63864</v>
      </c>
      <c r="E63" s="57"/>
    </row>
    <row r="64" spans="1:5" x14ac:dyDescent="0.25">
      <c r="A64" s="57" t="s">
        <v>8</v>
      </c>
      <c r="B64" s="58">
        <v>-95655</v>
      </c>
      <c r="C64" s="58">
        <v>-95274</v>
      </c>
      <c r="D64" s="58">
        <v>-95655</v>
      </c>
      <c r="E64" s="57"/>
    </row>
    <row r="65" spans="1:5" x14ac:dyDescent="0.25">
      <c r="A65" s="57" t="s">
        <v>9</v>
      </c>
      <c r="B65" s="58">
        <v>-26865</v>
      </c>
      <c r="C65" s="58">
        <v>-25128</v>
      </c>
      <c r="D65" s="58">
        <v>-26865</v>
      </c>
      <c r="E65" s="57"/>
    </row>
    <row r="66" spans="1:5" x14ac:dyDescent="0.25">
      <c r="A66" s="57" t="s">
        <v>10</v>
      </c>
      <c r="B66" s="58">
        <v>-7583</v>
      </c>
      <c r="C66" s="58">
        <v>0</v>
      </c>
      <c r="D66" s="58">
        <v>-7583</v>
      </c>
      <c r="E66" s="57"/>
    </row>
    <row r="67" spans="1:5" x14ac:dyDescent="0.25">
      <c r="A67" s="57" t="s">
        <v>11</v>
      </c>
      <c r="B67" s="58">
        <v>-193967</v>
      </c>
      <c r="C67" s="58">
        <v>-166998</v>
      </c>
      <c r="D67" s="58">
        <v>-193967</v>
      </c>
      <c r="E67" s="57"/>
    </row>
    <row r="68" spans="1:5" x14ac:dyDescent="0.25">
      <c r="A68" s="57" t="s">
        <v>83</v>
      </c>
      <c r="B68" s="58"/>
      <c r="C68" s="58"/>
      <c r="D68" s="58"/>
      <c r="E68" s="57"/>
    </row>
    <row r="69" spans="1:5" x14ac:dyDescent="0.25">
      <c r="A69" s="57" t="s">
        <v>84</v>
      </c>
      <c r="B69" s="58">
        <v>-7871</v>
      </c>
      <c r="C69" s="58">
        <v>-7156</v>
      </c>
      <c r="D69" s="58">
        <v>-7871</v>
      </c>
      <c r="E69" s="57"/>
    </row>
    <row r="70" spans="1:5" x14ac:dyDescent="0.25">
      <c r="A70" s="57" t="s">
        <v>85</v>
      </c>
      <c r="B70" s="58">
        <v>-23408</v>
      </c>
      <c r="C70" s="58">
        <v>-24460</v>
      </c>
      <c r="D70" s="58">
        <v>-23408</v>
      </c>
      <c r="E70" s="57"/>
    </row>
    <row r="71" spans="1:5" x14ac:dyDescent="0.25">
      <c r="A71" s="57" t="s">
        <v>86</v>
      </c>
      <c r="B71" s="58">
        <v>-10221</v>
      </c>
      <c r="C71" s="58">
        <v>-10839</v>
      </c>
      <c r="D71" s="58">
        <v>-10221</v>
      </c>
      <c r="E71" s="57"/>
    </row>
    <row r="72" spans="1:5" x14ac:dyDescent="0.25">
      <c r="A72" s="57" t="s">
        <v>87</v>
      </c>
      <c r="B72" s="58">
        <v>-7215</v>
      </c>
      <c r="C72" s="58">
        <v>-10644</v>
      </c>
      <c r="D72" s="58">
        <v>-7215</v>
      </c>
      <c r="E72" s="57"/>
    </row>
    <row r="73" spans="1:5" x14ac:dyDescent="0.25">
      <c r="A73" s="57" t="s">
        <v>12</v>
      </c>
      <c r="B73" s="58">
        <v>-48715</v>
      </c>
      <c r="C73" s="58">
        <v>-53099</v>
      </c>
      <c r="D73" s="58">
        <v>-48715</v>
      </c>
      <c r="E73" s="57"/>
    </row>
    <row r="74" spans="1:5" x14ac:dyDescent="0.25">
      <c r="A74" s="57" t="s">
        <v>88</v>
      </c>
      <c r="B74" s="58"/>
      <c r="C74" s="58"/>
      <c r="D74" s="58"/>
      <c r="E74" s="57"/>
    </row>
    <row r="75" spans="1:5" x14ac:dyDescent="0.25">
      <c r="A75" s="57" t="s">
        <v>89</v>
      </c>
      <c r="B75" s="58">
        <v>0</v>
      </c>
      <c r="C75" s="58">
        <v>0</v>
      </c>
      <c r="D75" s="58">
        <v>0</v>
      </c>
      <c r="E75" s="57"/>
    </row>
    <row r="76" spans="1:5" x14ac:dyDescent="0.25">
      <c r="A76" s="57" t="s">
        <v>90</v>
      </c>
      <c r="B76" s="58">
        <v>0</v>
      </c>
      <c r="C76" s="58">
        <v>0</v>
      </c>
      <c r="D76" s="58">
        <v>0</v>
      </c>
      <c r="E76" s="57"/>
    </row>
    <row r="77" spans="1:5" x14ac:dyDescent="0.25">
      <c r="A77" s="57" t="s">
        <v>91</v>
      </c>
      <c r="B77" s="58">
        <v>-360099</v>
      </c>
      <c r="C77" s="58">
        <v>-294770</v>
      </c>
      <c r="D77" s="58">
        <v>-360099</v>
      </c>
      <c r="E77" s="57"/>
    </row>
    <row r="78" spans="1:5" x14ac:dyDescent="0.25">
      <c r="A78" s="57" t="s">
        <v>92</v>
      </c>
      <c r="B78" s="58"/>
      <c r="C78" s="58"/>
      <c r="D78" s="58"/>
      <c r="E78" s="57"/>
    </row>
    <row r="79" spans="1:5" x14ac:dyDescent="0.25">
      <c r="A79" s="57" t="s">
        <v>93</v>
      </c>
      <c r="B79" s="58"/>
      <c r="C79" s="58"/>
      <c r="D79" s="58"/>
      <c r="E79" s="57"/>
    </row>
    <row r="80" spans="1:5" x14ac:dyDescent="0.25">
      <c r="A80" s="57" t="s">
        <v>94</v>
      </c>
      <c r="B80" s="58">
        <v>-496</v>
      </c>
      <c r="C80" s="58">
        <v>-248</v>
      </c>
      <c r="D80" s="58">
        <v>-496</v>
      </c>
      <c r="E80" s="57"/>
    </row>
    <row r="81" spans="1:5" x14ac:dyDescent="0.25">
      <c r="A81" s="57" t="s">
        <v>95</v>
      </c>
      <c r="B81" s="58">
        <v>-496</v>
      </c>
      <c r="C81" s="58">
        <v>-248</v>
      </c>
      <c r="D81" s="58">
        <v>-496</v>
      </c>
      <c r="E81" s="57"/>
    </row>
    <row r="82" spans="1:5" x14ac:dyDescent="0.25">
      <c r="A82" s="57" t="s">
        <v>96</v>
      </c>
      <c r="B82" s="58"/>
      <c r="C82" s="58"/>
      <c r="D82" s="58"/>
      <c r="E82" s="57"/>
    </row>
    <row r="83" spans="1:5" x14ac:dyDescent="0.25">
      <c r="A83" s="57" t="s">
        <v>97</v>
      </c>
      <c r="B83" s="58">
        <v>0</v>
      </c>
      <c r="C83" s="58">
        <v>-19819</v>
      </c>
      <c r="D83" s="58">
        <v>0</v>
      </c>
      <c r="E83" s="57"/>
    </row>
    <row r="84" spans="1:5" x14ac:dyDescent="0.25">
      <c r="A84" s="57" t="s">
        <v>98</v>
      </c>
      <c r="B84" s="58">
        <v>-154</v>
      </c>
      <c r="C84" s="58">
        <v>0</v>
      </c>
      <c r="D84" s="58">
        <v>-154</v>
      </c>
      <c r="E84" s="57"/>
    </row>
    <row r="85" spans="1:5" x14ac:dyDescent="0.25">
      <c r="A85" s="57" t="s">
        <v>99</v>
      </c>
      <c r="B85" s="58">
        <v>-154</v>
      </c>
      <c r="C85" s="58">
        <v>-19819</v>
      </c>
      <c r="D85" s="58">
        <v>-154</v>
      </c>
      <c r="E85" s="57"/>
    </row>
    <row r="86" spans="1:5" x14ac:dyDescent="0.25">
      <c r="A86" s="57" t="s">
        <v>100</v>
      </c>
      <c r="B86" s="58"/>
      <c r="C86" s="58"/>
      <c r="D86" s="58"/>
      <c r="E86" s="57"/>
    </row>
    <row r="87" spans="1:5" x14ac:dyDescent="0.25">
      <c r="A87" s="57" t="s">
        <v>101</v>
      </c>
      <c r="B87" s="58">
        <v>40000</v>
      </c>
      <c r="C87" s="58">
        <v>25000</v>
      </c>
      <c r="D87" s="58">
        <v>40000</v>
      </c>
      <c r="E87" s="57"/>
    </row>
    <row r="88" spans="1:5" x14ac:dyDescent="0.25">
      <c r="A88" s="57" t="s">
        <v>102</v>
      </c>
      <c r="B88" s="58">
        <v>0</v>
      </c>
      <c r="C88" s="58">
        <v>0</v>
      </c>
      <c r="D88" s="58">
        <v>0</v>
      </c>
      <c r="E88" s="57"/>
    </row>
    <row r="89" spans="1:5" x14ac:dyDescent="0.25">
      <c r="A89" s="57" t="s">
        <v>103</v>
      </c>
      <c r="B89" s="58">
        <v>0</v>
      </c>
      <c r="C89" s="58">
        <v>0</v>
      </c>
      <c r="D89" s="58">
        <v>0</v>
      </c>
      <c r="E89" s="57"/>
    </row>
    <row r="90" spans="1:5" x14ac:dyDescent="0.25">
      <c r="A90" s="57" t="s">
        <v>104</v>
      </c>
      <c r="B90" s="58">
        <v>-15622</v>
      </c>
      <c r="C90" s="58">
        <v>-14458</v>
      </c>
      <c r="D90" s="58">
        <v>-15622</v>
      </c>
      <c r="E90" s="57"/>
    </row>
    <row r="91" spans="1:5" x14ac:dyDescent="0.25">
      <c r="A91" s="57" t="s">
        <v>105</v>
      </c>
      <c r="B91" s="58">
        <v>0</v>
      </c>
      <c r="C91" s="58">
        <v>-2052</v>
      </c>
      <c r="D91" s="58">
        <v>0</v>
      </c>
      <c r="E91" s="57"/>
    </row>
    <row r="92" spans="1:5" x14ac:dyDescent="0.25">
      <c r="A92" s="57" t="s">
        <v>106</v>
      </c>
      <c r="B92" s="58">
        <v>0</v>
      </c>
      <c r="C92" s="58">
        <v>0</v>
      </c>
      <c r="D92" s="58">
        <v>0</v>
      </c>
      <c r="E92" s="57"/>
    </row>
    <row r="93" spans="1:5" x14ac:dyDescent="0.25">
      <c r="A93" s="57" t="s">
        <v>107</v>
      </c>
      <c r="B93" s="58">
        <v>24378</v>
      </c>
      <c r="C93" s="58">
        <v>8490</v>
      </c>
      <c r="D93" s="58">
        <v>24378</v>
      </c>
      <c r="E93" s="57"/>
    </row>
    <row r="94" spans="1:5" x14ac:dyDescent="0.25">
      <c r="A94" s="57" t="s">
        <v>108</v>
      </c>
      <c r="B94" s="58"/>
      <c r="C94" s="58"/>
      <c r="D94" s="58"/>
      <c r="E94" s="57"/>
    </row>
    <row r="95" spans="1:5" x14ac:dyDescent="0.25">
      <c r="A95" s="57" t="s">
        <v>109</v>
      </c>
      <c r="B95" s="58">
        <v>-269</v>
      </c>
      <c r="C95" s="58">
        <v>-147</v>
      </c>
      <c r="D95" s="58">
        <v>-269</v>
      </c>
      <c r="E95" s="57"/>
    </row>
    <row r="96" spans="1:5" x14ac:dyDescent="0.25">
      <c r="A96" s="57" t="s">
        <v>110</v>
      </c>
      <c r="B96" s="58">
        <v>-30195</v>
      </c>
      <c r="C96" s="58">
        <v>0</v>
      </c>
      <c r="D96" s="58">
        <v>-30195</v>
      </c>
      <c r="E96" s="57"/>
    </row>
    <row r="97" spans="1:5" x14ac:dyDescent="0.25">
      <c r="A97" s="57" t="s">
        <v>111</v>
      </c>
      <c r="B97" s="58">
        <v>-30464</v>
      </c>
      <c r="C97" s="58">
        <v>-147</v>
      </c>
      <c r="D97" s="58">
        <v>-30464</v>
      </c>
      <c r="E97" s="57"/>
    </row>
    <row r="98" spans="1:5" x14ac:dyDescent="0.25">
      <c r="A98" s="57" t="s">
        <v>92</v>
      </c>
      <c r="B98" s="58"/>
      <c r="C98" s="58"/>
      <c r="D98" s="58"/>
      <c r="E98" s="57"/>
    </row>
    <row r="99" spans="1:5" x14ac:dyDescent="0.25">
      <c r="A99" s="57" t="s">
        <v>112</v>
      </c>
      <c r="B99" s="58">
        <v>-703</v>
      </c>
      <c r="C99" s="58">
        <v>0</v>
      </c>
      <c r="D99" s="58">
        <v>-703</v>
      </c>
      <c r="E99" s="57"/>
    </row>
    <row r="100" spans="1:5" x14ac:dyDescent="0.25">
      <c r="A100" s="57" t="s">
        <v>113</v>
      </c>
      <c r="B100" s="58">
        <v>-595</v>
      </c>
      <c r="C100" s="58">
        <v>-661</v>
      </c>
      <c r="D100" s="58">
        <v>-595</v>
      </c>
      <c r="E100" s="57"/>
    </row>
    <row r="101" spans="1:5" x14ac:dyDescent="0.25">
      <c r="A101" s="57" t="s">
        <v>13</v>
      </c>
      <c r="B101" s="58">
        <v>-1298</v>
      </c>
      <c r="C101" s="58">
        <v>-661</v>
      </c>
      <c r="D101" s="58">
        <v>-1298</v>
      </c>
      <c r="E101" s="57"/>
    </row>
    <row r="102" spans="1:5" x14ac:dyDescent="0.25">
      <c r="A102" s="57" t="s">
        <v>13</v>
      </c>
      <c r="B102" s="58">
        <v>-8033</v>
      </c>
      <c r="C102" s="58">
        <v>-12385</v>
      </c>
      <c r="D102" s="58">
        <v>-8033</v>
      </c>
      <c r="E102" s="57"/>
    </row>
    <row r="103" spans="1:5" x14ac:dyDescent="0.25">
      <c r="A103" s="57" t="s">
        <v>114</v>
      </c>
      <c r="B103" s="58"/>
      <c r="C103" s="58"/>
      <c r="D103" s="58"/>
      <c r="E103" s="57"/>
    </row>
    <row r="104" spans="1:5" x14ac:dyDescent="0.25">
      <c r="A104" s="57" t="s">
        <v>115</v>
      </c>
      <c r="B104" s="58"/>
      <c r="C104" s="58"/>
      <c r="D104" s="58"/>
      <c r="E104" s="57"/>
    </row>
    <row r="105" spans="1:5" x14ac:dyDescent="0.25">
      <c r="A105" s="57" t="s">
        <v>116</v>
      </c>
      <c r="B105" s="58">
        <v>118400</v>
      </c>
      <c r="C105" s="58">
        <v>100000</v>
      </c>
      <c r="D105" s="58">
        <v>118400</v>
      </c>
      <c r="E105" s="57"/>
    </row>
    <row r="106" spans="1:5" x14ac:dyDescent="0.25">
      <c r="A106" s="57" t="s">
        <v>117</v>
      </c>
      <c r="B106" s="58">
        <v>118400</v>
      </c>
      <c r="C106" s="58">
        <v>100000</v>
      </c>
      <c r="D106" s="58">
        <v>118400</v>
      </c>
      <c r="E106" s="57"/>
    </row>
    <row r="107" spans="1:5" x14ac:dyDescent="0.25">
      <c r="A107" s="57" t="s">
        <v>118</v>
      </c>
      <c r="B107" s="58"/>
      <c r="C107" s="58"/>
      <c r="D107" s="58"/>
      <c r="E107" s="57"/>
    </row>
    <row r="108" spans="1:5" x14ac:dyDescent="0.25">
      <c r="A108" s="57" t="s">
        <v>119</v>
      </c>
      <c r="B108" s="58">
        <v>5781</v>
      </c>
      <c r="C108" s="58">
        <v>31420</v>
      </c>
      <c r="D108" s="58">
        <v>5781</v>
      </c>
      <c r="E108" s="57"/>
    </row>
    <row r="109" spans="1:5" x14ac:dyDescent="0.25">
      <c r="A109" s="57" t="s">
        <v>120</v>
      </c>
      <c r="B109" s="58">
        <v>5781</v>
      </c>
      <c r="C109" s="58">
        <v>31420</v>
      </c>
      <c r="D109" s="58">
        <v>5781</v>
      </c>
      <c r="E109" s="57"/>
    </row>
    <row r="110" spans="1:5" x14ac:dyDescent="0.25">
      <c r="A110" s="57" t="s">
        <v>121</v>
      </c>
      <c r="B110" s="58">
        <v>124181</v>
      </c>
      <c r="C110" s="58">
        <v>131420</v>
      </c>
      <c r="D110" s="58">
        <v>124181</v>
      </c>
      <c r="E110" s="57"/>
    </row>
    <row r="111" spans="1:5" x14ac:dyDescent="0.25">
      <c r="A111" s="57" t="s">
        <v>122</v>
      </c>
      <c r="B111" s="58">
        <v>358757</v>
      </c>
      <c r="C111" s="58">
        <v>241586</v>
      </c>
      <c r="D111" s="58">
        <v>358757</v>
      </c>
      <c r="E111" s="57"/>
    </row>
    <row r="112" spans="1:5" x14ac:dyDescent="0.25">
      <c r="A112" s="57" t="s">
        <v>123</v>
      </c>
      <c r="B112" s="58"/>
      <c r="C112" s="58"/>
      <c r="D112" s="58"/>
      <c r="E112" s="57"/>
    </row>
    <row r="113" spans="1:5" x14ac:dyDescent="0.25">
      <c r="A113" s="57" t="s">
        <v>124</v>
      </c>
      <c r="B113" s="58">
        <v>-456375</v>
      </c>
      <c r="C113" s="58">
        <v>-456375</v>
      </c>
      <c r="D113" s="58">
        <v>-456375</v>
      </c>
      <c r="E113" s="57"/>
    </row>
    <row r="114" spans="1:5" x14ac:dyDescent="0.25">
      <c r="A114" s="57" t="s">
        <v>125</v>
      </c>
      <c r="B114" s="58">
        <v>-1032</v>
      </c>
      <c r="C114" s="58">
        <v>-1032</v>
      </c>
      <c r="D114" s="58">
        <v>-1032</v>
      </c>
      <c r="E114" s="57"/>
    </row>
    <row r="115" spans="1:5" x14ac:dyDescent="0.25">
      <c r="A115" s="57" t="s">
        <v>14</v>
      </c>
      <c r="B115" s="58">
        <v>-457407</v>
      </c>
      <c r="C115" s="58">
        <v>-457407</v>
      </c>
      <c r="D115" s="58">
        <v>-457407</v>
      </c>
      <c r="E115" s="57"/>
    </row>
    <row r="116" spans="1:5" x14ac:dyDescent="0.25">
      <c r="A116" s="57" t="s">
        <v>126</v>
      </c>
      <c r="B116" s="58">
        <v>-701359</v>
      </c>
      <c r="C116" s="58">
        <v>-633143</v>
      </c>
      <c r="D116" s="58">
        <v>-701359</v>
      </c>
      <c r="E116" s="57"/>
    </row>
    <row r="117" spans="1:5" x14ac:dyDescent="0.25">
      <c r="A117" s="57" t="s">
        <v>127</v>
      </c>
      <c r="B117" s="58">
        <v>-98650</v>
      </c>
      <c r="C117" s="58">
        <v>-215821</v>
      </c>
      <c r="D117" s="58">
        <v>-98650</v>
      </c>
      <c r="E117" s="57"/>
    </row>
    <row r="118" spans="1:5" x14ac:dyDescent="0.25">
      <c r="A118" s="57" t="s">
        <v>128</v>
      </c>
      <c r="B118" s="58"/>
      <c r="C118" s="58"/>
      <c r="D118" s="58"/>
      <c r="E118" s="57"/>
    </row>
    <row r="119" spans="1:5" x14ac:dyDescent="0.25">
      <c r="A119" s="57" t="s">
        <v>129</v>
      </c>
      <c r="B119" s="58"/>
      <c r="C119" s="58"/>
      <c r="D119" s="58"/>
      <c r="E119" s="57"/>
    </row>
    <row r="120" spans="1:5" x14ac:dyDescent="0.25">
      <c r="A120" s="57" t="s">
        <v>130</v>
      </c>
      <c r="B120" s="58">
        <v>-72618</v>
      </c>
      <c r="C120" s="58">
        <v>0</v>
      </c>
      <c r="D120" s="58">
        <v>-72618</v>
      </c>
      <c r="E120" s="57"/>
    </row>
    <row r="121" spans="1:5" x14ac:dyDescent="0.25">
      <c r="A121" s="57" t="s">
        <v>131</v>
      </c>
      <c r="B121" s="58">
        <v>-72618</v>
      </c>
      <c r="C121" s="58">
        <v>0</v>
      </c>
      <c r="D121" s="58">
        <v>-72618</v>
      </c>
      <c r="E121" s="57"/>
    </row>
    <row r="122" spans="1:5" x14ac:dyDescent="0.25">
      <c r="A122" s="57" t="s">
        <v>132</v>
      </c>
      <c r="B122" s="58"/>
      <c r="C122" s="58"/>
      <c r="D122" s="58"/>
      <c r="E122" s="57"/>
    </row>
    <row r="123" spans="1:5" x14ac:dyDescent="0.25">
      <c r="A123" s="57" t="s">
        <v>133</v>
      </c>
      <c r="B123" s="58">
        <v>-141464</v>
      </c>
      <c r="C123" s="58">
        <v>-139751</v>
      </c>
      <c r="D123" s="58">
        <v>-141464</v>
      </c>
      <c r="E123" s="57"/>
    </row>
    <row r="124" spans="1:5" x14ac:dyDescent="0.25">
      <c r="A124" s="57" t="s">
        <v>134</v>
      </c>
      <c r="B124" s="58">
        <v>-141464</v>
      </c>
      <c r="C124" s="58">
        <v>-139751</v>
      </c>
      <c r="D124" s="58">
        <v>-141464</v>
      </c>
      <c r="E124" s="57"/>
    </row>
    <row r="125" spans="1:5" x14ac:dyDescent="0.25">
      <c r="A125" s="57" t="s">
        <v>135</v>
      </c>
      <c r="B125" s="58">
        <v>-312732</v>
      </c>
      <c r="C125" s="58">
        <v>-355572</v>
      </c>
      <c r="D125" s="58">
        <v>-312732</v>
      </c>
      <c r="E125" s="57"/>
    </row>
    <row r="126" spans="1:5" x14ac:dyDescent="0.25">
      <c r="A126" s="57" t="s">
        <v>136</v>
      </c>
      <c r="B126" s="58">
        <v>-312732</v>
      </c>
      <c r="C126" s="58">
        <v>-355572</v>
      </c>
      <c r="D126" s="58">
        <v>-312732</v>
      </c>
      <c r="E126" s="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0A2C-E4F5-4136-B854-122ECAEE39E5}">
  <sheetPr>
    <tabColor rgb="FF92D050"/>
  </sheetPr>
  <dimension ref="A1:D127"/>
  <sheetViews>
    <sheetView topLeftCell="A52" workbookViewId="0">
      <selection activeCell="H81" sqref="H81"/>
    </sheetView>
  </sheetViews>
  <sheetFormatPr defaultRowHeight="15" x14ac:dyDescent="0.25"/>
  <cols>
    <col min="1" max="1" width="49.42578125" style="4" bestFit="1" customWidth="1"/>
    <col min="2" max="3" width="22" style="5" bestFit="1" customWidth="1"/>
    <col min="4" max="4" width="9.5703125" style="5" bestFit="1" customWidth="1"/>
    <col min="5" max="16384" width="9.140625" style="4"/>
  </cols>
  <sheetData>
    <row r="1" spans="1:4" x14ac:dyDescent="0.25">
      <c r="B1" s="5" t="s">
        <v>137</v>
      </c>
      <c r="C1" s="5" t="s">
        <v>138</v>
      </c>
      <c r="D1" s="5" t="s">
        <v>28</v>
      </c>
    </row>
    <row r="2" spans="1:4" x14ac:dyDescent="0.25">
      <c r="A2" s="4" t="s">
        <v>29</v>
      </c>
    </row>
    <row r="3" spans="1:4" x14ac:dyDescent="0.25">
      <c r="A3" s="4" t="s">
        <v>30</v>
      </c>
    </row>
    <row r="4" spans="1:4" x14ac:dyDescent="0.25">
      <c r="A4" s="4" t="s">
        <v>31</v>
      </c>
    </row>
    <row r="5" spans="1:4" x14ac:dyDescent="0.25">
      <c r="A5" s="4" t="s">
        <v>32</v>
      </c>
      <c r="B5" s="5">
        <v>420889</v>
      </c>
      <c r="C5" s="5">
        <v>364377</v>
      </c>
      <c r="D5" s="5">
        <v>841778</v>
      </c>
    </row>
    <row r="6" spans="1:4" x14ac:dyDescent="0.25">
      <c r="A6" s="4" t="s">
        <v>33</v>
      </c>
      <c r="B6" s="5">
        <v>16488</v>
      </c>
      <c r="C6" s="5">
        <v>16337</v>
      </c>
      <c r="D6" s="5">
        <v>32976</v>
      </c>
    </row>
    <row r="7" spans="1:4" x14ac:dyDescent="0.25">
      <c r="A7" s="4" t="s">
        <v>34</v>
      </c>
      <c r="B7" s="5">
        <v>1116</v>
      </c>
      <c r="C7" s="5">
        <v>916</v>
      </c>
      <c r="D7" s="5">
        <v>2232</v>
      </c>
    </row>
    <row r="8" spans="1:4" x14ac:dyDescent="0.25">
      <c r="A8" s="4" t="s">
        <v>35</v>
      </c>
      <c r="B8" s="5">
        <v>0</v>
      </c>
      <c r="C8" s="5">
        <v>0</v>
      </c>
      <c r="D8" s="5">
        <v>45721</v>
      </c>
    </row>
    <row r="9" spans="1:4" x14ac:dyDescent="0.25">
      <c r="A9" s="4" t="s">
        <v>139</v>
      </c>
      <c r="B9" s="5">
        <v>0</v>
      </c>
      <c r="C9" s="5">
        <v>-1120</v>
      </c>
      <c r="D9" s="5">
        <v>0</v>
      </c>
    </row>
    <row r="10" spans="1:4" x14ac:dyDescent="0.25">
      <c r="A10" s="4" t="s">
        <v>0</v>
      </c>
      <c r="B10" s="5">
        <v>438493</v>
      </c>
      <c r="C10" s="5">
        <v>380510</v>
      </c>
      <c r="D10" s="5">
        <v>922707</v>
      </c>
    </row>
    <row r="11" spans="1:4" x14ac:dyDescent="0.25">
      <c r="A11" s="4" t="s">
        <v>36</v>
      </c>
    </row>
    <row r="12" spans="1:4" x14ac:dyDescent="0.25">
      <c r="A12" s="4" t="s">
        <v>37</v>
      </c>
      <c r="B12" s="5">
        <v>5518</v>
      </c>
      <c r="C12" s="5">
        <v>0</v>
      </c>
      <c r="D12" s="5">
        <v>12067</v>
      </c>
    </row>
    <row r="13" spans="1:4" x14ac:dyDescent="0.25">
      <c r="A13" s="4" t="s">
        <v>38</v>
      </c>
      <c r="B13" s="5">
        <v>22936</v>
      </c>
      <c r="C13" s="5">
        <v>0</v>
      </c>
      <c r="D13" s="5">
        <v>46930</v>
      </c>
    </row>
    <row r="14" spans="1:4" x14ac:dyDescent="0.25">
      <c r="A14" s="4" t="s">
        <v>39</v>
      </c>
      <c r="B14" s="5">
        <v>36516</v>
      </c>
      <c r="C14" s="5">
        <v>28284</v>
      </c>
      <c r="D14" s="5">
        <v>79984</v>
      </c>
    </row>
    <row r="15" spans="1:4" x14ac:dyDescent="0.25">
      <c r="A15" s="4" t="s">
        <v>40</v>
      </c>
      <c r="B15" s="5">
        <v>1239</v>
      </c>
      <c r="C15" s="5">
        <v>646</v>
      </c>
      <c r="D15" s="5">
        <v>2077</v>
      </c>
    </row>
    <row r="16" spans="1:4" x14ac:dyDescent="0.25">
      <c r="A16" s="4" t="s">
        <v>1</v>
      </c>
      <c r="B16" s="5">
        <v>66209</v>
      </c>
      <c r="C16" s="5">
        <v>28930</v>
      </c>
      <c r="D16" s="5">
        <v>141058</v>
      </c>
    </row>
    <row r="17" spans="1:4" x14ac:dyDescent="0.25">
      <c r="A17" s="4" t="s">
        <v>41</v>
      </c>
    </row>
    <row r="18" spans="1:4" x14ac:dyDescent="0.25">
      <c r="A18" s="4" t="s">
        <v>42</v>
      </c>
      <c r="B18" s="5">
        <v>60</v>
      </c>
      <c r="C18" s="5">
        <v>180</v>
      </c>
      <c r="D18" s="5">
        <v>660</v>
      </c>
    </row>
    <row r="19" spans="1:4" x14ac:dyDescent="0.25">
      <c r="A19" s="4" t="s">
        <v>43</v>
      </c>
      <c r="B19" s="5">
        <v>69</v>
      </c>
      <c r="C19" s="5">
        <v>147</v>
      </c>
      <c r="D19" s="5">
        <v>138</v>
      </c>
    </row>
    <row r="20" spans="1:4" x14ac:dyDescent="0.25">
      <c r="A20" s="4" t="s">
        <v>44</v>
      </c>
      <c r="B20" s="5">
        <v>6062</v>
      </c>
      <c r="C20" s="5">
        <v>4885</v>
      </c>
      <c r="D20" s="5">
        <v>11978</v>
      </c>
    </row>
    <row r="21" spans="1:4" x14ac:dyDescent="0.25">
      <c r="A21" s="4" t="s">
        <v>2</v>
      </c>
      <c r="B21" s="5">
        <v>6191</v>
      </c>
      <c r="C21" s="5">
        <v>5212</v>
      </c>
      <c r="D21" s="5">
        <v>12776</v>
      </c>
    </row>
    <row r="22" spans="1:4" x14ac:dyDescent="0.25">
      <c r="A22" s="4" t="s">
        <v>45</v>
      </c>
    </row>
    <row r="23" spans="1:4" x14ac:dyDescent="0.25">
      <c r="A23" s="4" t="s">
        <v>46</v>
      </c>
      <c r="B23" s="5">
        <v>0</v>
      </c>
      <c r="C23" s="5">
        <v>12312</v>
      </c>
      <c r="D23" s="5">
        <v>37060</v>
      </c>
    </row>
    <row r="24" spans="1:4" x14ac:dyDescent="0.25">
      <c r="A24" s="4" t="s">
        <v>3</v>
      </c>
      <c r="B24" s="5">
        <v>0</v>
      </c>
      <c r="C24" s="5">
        <v>12312</v>
      </c>
      <c r="D24" s="5">
        <v>37060</v>
      </c>
    </row>
    <row r="25" spans="1:4" x14ac:dyDescent="0.25">
      <c r="A25" s="4" t="s">
        <v>47</v>
      </c>
      <c r="B25" s="5">
        <v>510893</v>
      </c>
      <c r="C25" s="5">
        <v>426964</v>
      </c>
      <c r="D25" s="5">
        <v>1113601</v>
      </c>
    </row>
    <row r="26" spans="1:4" x14ac:dyDescent="0.25">
      <c r="A26" s="4" t="s">
        <v>48</v>
      </c>
    </row>
    <row r="27" spans="1:4" x14ac:dyDescent="0.25">
      <c r="A27" s="4" t="s">
        <v>49</v>
      </c>
      <c r="B27" s="5">
        <v>0</v>
      </c>
      <c r="C27" s="5">
        <v>0</v>
      </c>
      <c r="D27" s="5">
        <v>1</v>
      </c>
    </row>
    <row r="28" spans="1:4" x14ac:dyDescent="0.25">
      <c r="A28" s="4" t="s">
        <v>50</v>
      </c>
      <c r="B28" s="5">
        <v>0</v>
      </c>
      <c r="C28" s="5">
        <v>0</v>
      </c>
      <c r="D28" s="5">
        <v>0</v>
      </c>
    </row>
    <row r="29" spans="1:4" x14ac:dyDescent="0.25">
      <c r="A29" s="4" t="s">
        <v>140</v>
      </c>
      <c r="B29" s="5">
        <v>0</v>
      </c>
      <c r="C29" s="5">
        <v>0</v>
      </c>
      <c r="D29" s="5">
        <v>143473</v>
      </c>
    </row>
    <row r="30" spans="1:4" x14ac:dyDescent="0.25">
      <c r="A30" s="4" t="s">
        <v>51</v>
      </c>
      <c r="B30" s="5">
        <v>0</v>
      </c>
      <c r="C30" s="5">
        <v>0</v>
      </c>
      <c r="D30" s="5">
        <v>143474</v>
      </c>
    </row>
    <row r="31" spans="1:4" x14ac:dyDescent="0.25">
      <c r="A31" s="4" t="s">
        <v>52</v>
      </c>
      <c r="B31" s="5">
        <f>B25</f>
        <v>510893</v>
      </c>
      <c r="C31" s="5">
        <v>426964</v>
      </c>
      <c r="D31" s="5">
        <v>1257075</v>
      </c>
    </row>
    <row r="32" spans="1:4" x14ac:dyDescent="0.25">
      <c r="A32" s="4" t="s">
        <v>53</v>
      </c>
    </row>
    <row r="33" spans="1:4" x14ac:dyDescent="0.25">
      <c r="A33" s="4" t="s">
        <v>54</v>
      </c>
    </row>
    <row r="34" spans="1:4" x14ac:dyDescent="0.25">
      <c r="A34" s="4" t="s">
        <v>55</v>
      </c>
    </row>
    <row r="35" spans="1:4" x14ac:dyDescent="0.25">
      <c r="A35" s="4" t="s">
        <v>56</v>
      </c>
      <c r="B35" s="5">
        <v>-10234</v>
      </c>
      <c r="C35" s="5">
        <v>-10230</v>
      </c>
      <c r="D35" s="5">
        <v>-20468</v>
      </c>
    </row>
    <row r="36" spans="1:4" x14ac:dyDescent="0.25">
      <c r="A36" s="4" t="s">
        <v>57</v>
      </c>
      <c r="B36" s="5">
        <v>-2009</v>
      </c>
      <c r="C36" s="5">
        <v>-3236</v>
      </c>
      <c r="D36" s="5">
        <v>-2009</v>
      </c>
    </row>
    <row r="37" spans="1:4" x14ac:dyDescent="0.25">
      <c r="A37" s="4" t="s">
        <v>58</v>
      </c>
      <c r="B37" s="5">
        <v>0</v>
      </c>
      <c r="C37" s="5">
        <v>-6547</v>
      </c>
      <c r="D37" s="5">
        <v>0</v>
      </c>
    </row>
    <row r="38" spans="1:4" x14ac:dyDescent="0.25">
      <c r="A38" s="4" t="s">
        <v>59</v>
      </c>
      <c r="B38" s="5">
        <v>0</v>
      </c>
      <c r="C38" s="5">
        <v>-21540</v>
      </c>
      <c r="D38" s="5">
        <v>0</v>
      </c>
    </row>
    <row r="39" spans="1:4" x14ac:dyDescent="0.25">
      <c r="A39" s="4" t="s">
        <v>60</v>
      </c>
      <c r="B39" s="5">
        <v>0</v>
      </c>
      <c r="C39" s="5">
        <v>0</v>
      </c>
      <c r="D39" s="5">
        <v>-19721</v>
      </c>
    </row>
    <row r="40" spans="1:4" x14ac:dyDescent="0.25">
      <c r="A40" s="4" t="s">
        <v>61</v>
      </c>
      <c r="B40" s="5">
        <v>0</v>
      </c>
      <c r="C40" s="5">
        <v>-9994</v>
      </c>
      <c r="D40" s="5">
        <v>-12867</v>
      </c>
    </row>
    <row r="41" spans="1:4" x14ac:dyDescent="0.25">
      <c r="A41" s="4" t="s">
        <v>62</v>
      </c>
      <c r="B41" s="5">
        <v>0</v>
      </c>
      <c r="C41" s="5">
        <v>0</v>
      </c>
      <c r="D41" s="5">
        <v>0</v>
      </c>
    </row>
    <row r="42" spans="1:4" x14ac:dyDescent="0.25">
      <c r="A42" s="4" t="s">
        <v>63</v>
      </c>
      <c r="B42" s="5">
        <v>0</v>
      </c>
      <c r="C42" s="5">
        <v>0</v>
      </c>
      <c r="D42" s="5">
        <v>0</v>
      </c>
    </row>
    <row r="43" spans="1:4" x14ac:dyDescent="0.25">
      <c r="A43" s="4" t="s">
        <v>64</v>
      </c>
      <c r="B43" s="5">
        <v>-845</v>
      </c>
      <c r="C43" s="5">
        <v>-833</v>
      </c>
      <c r="D43" s="5">
        <v>-1690</v>
      </c>
    </row>
    <row r="44" spans="1:4" x14ac:dyDescent="0.25">
      <c r="A44" s="4" t="s">
        <v>65</v>
      </c>
      <c r="B44" s="5">
        <v>0</v>
      </c>
      <c r="C44" s="5">
        <v>-598</v>
      </c>
      <c r="D44" s="5">
        <v>0</v>
      </c>
    </row>
    <row r="45" spans="1:4" x14ac:dyDescent="0.25">
      <c r="A45" s="4" t="s">
        <v>66</v>
      </c>
      <c r="B45" s="5">
        <v>0</v>
      </c>
      <c r="C45" s="5">
        <v>0</v>
      </c>
      <c r="D45" s="5">
        <v>0</v>
      </c>
    </row>
    <row r="46" spans="1:4" x14ac:dyDescent="0.25">
      <c r="A46" s="4" t="s">
        <v>67</v>
      </c>
      <c r="B46" s="5">
        <v>0</v>
      </c>
      <c r="C46" s="5">
        <v>-2219</v>
      </c>
      <c r="D46" s="5">
        <v>-4630</v>
      </c>
    </row>
    <row r="47" spans="1:4" x14ac:dyDescent="0.25">
      <c r="A47" s="4" t="s">
        <v>68</v>
      </c>
      <c r="B47" s="5">
        <v>-3454</v>
      </c>
      <c r="C47" s="5">
        <v>-1667</v>
      </c>
      <c r="D47" s="5">
        <v>-20019</v>
      </c>
    </row>
    <row r="48" spans="1:4" x14ac:dyDescent="0.25">
      <c r="A48" s="4" t="s">
        <v>69</v>
      </c>
      <c r="B48" s="5">
        <v>-5074</v>
      </c>
      <c r="C48" s="5">
        <v>-4358</v>
      </c>
      <c r="D48" s="5">
        <v>-10226</v>
      </c>
    </row>
    <row r="49" spans="1:4" x14ac:dyDescent="0.25">
      <c r="A49" s="4" t="s">
        <v>70</v>
      </c>
      <c r="B49" s="5">
        <v>-2957</v>
      </c>
      <c r="C49" s="5">
        <v>-2949</v>
      </c>
      <c r="D49" s="5">
        <v>-5914</v>
      </c>
    </row>
    <row r="50" spans="1:4" x14ac:dyDescent="0.25">
      <c r="A50" s="57" t="s">
        <v>71</v>
      </c>
      <c r="B50" s="58">
        <v>0</v>
      </c>
      <c r="C50" s="58">
        <v>0</v>
      </c>
      <c r="D50" s="5">
        <v>0</v>
      </c>
    </row>
    <row r="51" spans="1:4" x14ac:dyDescent="0.25">
      <c r="A51" s="57" t="s">
        <v>4</v>
      </c>
      <c r="B51" s="58">
        <v>-24573</v>
      </c>
      <c r="C51" s="58">
        <v>-64170</v>
      </c>
      <c r="D51" s="5">
        <v>-97543</v>
      </c>
    </row>
    <row r="52" spans="1:4" x14ac:dyDescent="0.25">
      <c r="A52" s="57" t="s">
        <v>72</v>
      </c>
      <c r="B52" s="58"/>
      <c r="C52" s="58"/>
    </row>
    <row r="53" spans="1:4" x14ac:dyDescent="0.25">
      <c r="A53" s="57" t="s">
        <v>73</v>
      </c>
      <c r="B53" s="58">
        <v>0</v>
      </c>
      <c r="C53" s="58">
        <v>0</v>
      </c>
      <c r="D53" s="5">
        <v>0</v>
      </c>
    </row>
    <row r="54" spans="1:4" x14ac:dyDescent="0.25">
      <c r="A54" s="57" t="s">
        <v>74</v>
      </c>
      <c r="B54" s="58">
        <v>-9470</v>
      </c>
      <c r="C54" s="58">
        <v>-23599</v>
      </c>
      <c r="D54" s="5">
        <v>-10168</v>
      </c>
    </row>
    <row r="55" spans="1:4" x14ac:dyDescent="0.25">
      <c r="A55" s="57" t="s">
        <v>77</v>
      </c>
      <c r="B55" s="58">
        <v>0</v>
      </c>
      <c r="C55" s="58">
        <v>0</v>
      </c>
      <c r="D55" s="5">
        <v>-2424</v>
      </c>
    </row>
    <row r="56" spans="1:4" x14ac:dyDescent="0.25">
      <c r="A56" s="57" t="s">
        <v>78</v>
      </c>
      <c r="B56" s="58">
        <v>-6975</v>
      </c>
      <c r="C56" s="58">
        <v>-11898</v>
      </c>
      <c r="D56" s="5">
        <v>-38961</v>
      </c>
    </row>
    <row r="57" spans="1:4" x14ac:dyDescent="0.25">
      <c r="A57" s="57" t="s">
        <v>79</v>
      </c>
      <c r="B57" s="58">
        <v>-85810</v>
      </c>
      <c r="C57" s="58">
        <v>0</v>
      </c>
      <c r="D57" s="5">
        <v>-95148</v>
      </c>
    </row>
    <row r="58" spans="1:4" x14ac:dyDescent="0.25">
      <c r="A58" s="57" t="s">
        <v>5</v>
      </c>
      <c r="B58" s="58">
        <v>-102254</v>
      </c>
      <c r="C58" s="58">
        <v>-35496</v>
      </c>
      <c r="D58" s="5">
        <v>-146701</v>
      </c>
    </row>
    <row r="59" spans="1:4" x14ac:dyDescent="0.25">
      <c r="A59" s="57" t="s">
        <v>80</v>
      </c>
      <c r="B59" s="58"/>
      <c r="C59" s="58"/>
    </row>
    <row r="60" spans="1:4" x14ac:dyDescent="0.25">
      <c r="A60" s="57" t="s">
        <v>81</v>
      </c>
      <c r="B60" s="58">
        <v>0</v>
      </c>
      <c r="C60" s="58">
        <v>0</v>
      </c>
      <c r="D60" s="5">
        <v>0</v>
      </c>
    </row>
    <row r="61" spans="1:4" x14ac:dyDescent="0.25">
      <c r="A61" s="57" t="s">
        <v>6</v>
      </c>
      <c r="B61" s="58">
        <v>0</v>
      </c>
      <c r="C61" s="58">
        <v>0</v>
      </c>
      <c r="D61" s="5">
        <v>0</v>
      </c>
    </row>
    <row r="62" spans="1:4" x14ac:dyDescent="0.25">
      <c r="A62" s="57" t="s">
        <v>82</v>
      </c>
      <c r="B62" s="58"/>
      <c r="C62" s="58"/>
    </row>
    <row r="63" spans="1:4" x14ac:dyDescent="0.25">
      <c r="A63" s="57" t="s">
        <v>7</v>
      </c>
      <c r="B63" s="58">
        <v>-64410</v>
      </c>
      <c r="C63" s="58">
        <v>-44504</v>
      </c>
      <c r="D63" s="5">
        <v>-128274</v>
      </c>
    </row>
    <row r="64" spans="1:4" x14ac:dyDescent="0.25">
      <c r="A64" s="57" t="s">
        <v>8</v>
      </c>
      <c r="B64" s="58">
        <v>-101623</v>
      </c>
      <c r="C64" s="58">
        <v>-90313</v>
      </c>
      <c r="D64" s="5">
        <v>-197278</v>
      </c>
    </row>
    <row r="65" spans="1:4" x14ac:dyDescent="0.25">
      <c r="A65" s="57" t="s">
        <v>9</v>
      </c>
      <c r="B65" s="58">
        <v>-26864</v>
      </c>
      <c r="C65" s="58">
        <v>-25128</v>
      </c>
      <c r="D65" s="5">
        <v>-53729</v>
      </c>
    </row>
    <row r="66" spans="1:4" x14ac:dyDescent="0.25">
      <c r="A66" s="57" t="s">
        <v>10</v>
      </c>
      <c r="B66" s="58">
        <v>-7583</v>
      </c>
      <c r="C66" s="58">
        <v>0</v>
      </c>
      <c r="D66" s="5">
        <v>-15166</v>
      </c>
    </row>
    <row r="67" spans="1:4" x14ac:dyDescent="0.25">
      <c r="A67" s="57" t="s">
        <v>11</v>
      </c>
      <c r="B67" s="58">
        <v>-200480</v>
      </c>
      <c r="C67" s="58">
        <v>-159945</v>
      </c>
      <c r="D67" s="5">
        <v>-394447</v>
      </c>
    </row>
    <row r="68" spans="1:4" x14ac:dyDescent="0.25">
      <c r="A68" s="57" t="s">
        <v>83</v>
      </c>
      <c r="B68" s="58"/>
      <c r="C68" s="58"/>
    </row>
    <row r="69" spans="1:4" x14ac:dyDescent="0.25">
      <c r="A69" s="4" t="s">
        <v>84</v>
      </c>
      <c r="B69" s="5">
        <v>-7110</v>
      </c>
      <c r="C69" s="5">
        <v>-6463</v>
      </c>
      <c r="D69" s="5">
        <v>-14981</v>
      </c>
    </row>
    <row r="70" spans="1:4" x14ac:dyDescent="0.25">
      <c r="A70" s="57" t="s">
        <v>85</v>
      </c>
      <c r="B70" s="58">
        <v>-23408</v>
      </c>
      <c r="C70" s="58">
        <v>-22093</v>
      </c>
      <c r="D70" s="5">
        <v>-46816</v>
      </c>
    </row>
    <row r="71" spans="1:4" x14ac:dyDescent="0.25">
      <c r="A71" s="57" t="s">
        <v>86</v>
      </c>
      <c r="B71" s="58">
        <v>-10221</v>
      </c>
      <c r="C71" s="58">
        <v>-9790</v>
      </c>
      <c r="D71" s="5">
        <v>-20442</v>
      </c>
    </row>
    <row r="72" spans="1:4" x14ac:dyDescent="0.25">
      <c r="A72" s="57" t="s">
        <v>87</v>
      </c>
      <c r="B72" s="58">
        <v>-7479</v>
      </c>
      <c r="C72" s="58">
        <v>-7479</v>
      </c>
      <c r="D72" s="5">
        <v>-14694</v>
      </c>
    </row>
    <row r="73" spans="1:4" x14ac:dyDescent="0.25">
      <c r="A73" s="57" t="s">
        <v>12</v>
      </c>
      <c r="B73" s="58">
        <v>-48218</v>
      </c>
      <c r="C73" s="58">
        <v>-45825</v>
      </c>
      <c r="D73" s="5">
        <v>-96933</v>
      </c>
    </row>
    <row r="74" spans="1:4" x14ac:dyDescent="0.25">
      <c r="A74" s="57" t="s">
        <v>88</v>
      </c>
      <c r="B74" s="58"/>
      <c r="C74" s="58"/>
    </row>
    <row r="75" spans="1:4" x14ac:dyDescent="0.25">
      <c r="A75" s="57" t="s">
        <v>89</v>
      </c>
      <c r="B75" s="58">
        <v>0</v>
      </c>
      <c r="C75" s="58">
        <v>0</v>
      </c>
      <c r="D75" s="5">
        <v>0</v>
      </c>
    </row>
    <row r="76" spans="1:4" x14ac:dyDescent="0.25">
      <c r="A76" s="57" t="s">
        <v>90</v>
      </c>
      <c r="B76" s="58">
        <v>0</v>
      </c>
      <c r="C76" s="58">
        <v>0</v>
      </c>
      <c r="D76" s="5">
        <v>0</v>
      </c>
    </row>
    <row r="77" spans="1:4" x14ac:dyDescent="0.25">
      <c r="A77" s="57" t="s">
        <v>91</v>
      </c>
      <c r="B77" s="58">
        <v>-375525</v>
      </c>
      <c r="C77" s="58">
        <v>-305437</v>
      </c>
      <c r="D77" s="5">
        <v>-735624</v>
      </c>
    </row>
    <row r="78" spans="1:4" x14ac:dyDescent="0.25">
      <c r="A78" s="57" t="s">
        <v>92</v>
      </c>
      <c r="B78" s="58"/>
      <c r="C78" s="58"/>
    </row>
    <row r="79" spans="1:4" x14ac:dyDescent="0.25">
      <c r="A79" s="4" t="s">
        <v>93</v>
      </c>
    </row>
    <row r="80" spans="1:4" x14ac:dyDescent="0.25">
      <c r="A80" s="57" t="s">
        <v>94</v>
      </c>
      <c r="B80" s="58">
        <v>0</v>
      </c>
      <c r="C80" s="58">
        <v>-248</v>
      </c>
      <c r="D80" s="5">
        <v>-496</v>
      </c>
    </row>
    <row r="81" spans="1:4" x14ac:dyDescent="0.25">
      <c r="A81" s="57" t="s">
        <v>95</v>
      </c>
      <c r="B81" s="58">
        <v>0</v>
      </c>
      <c r="C81" s="58">
        <v>-248</v>
      </c>
      <c r="D81" s="5">
        <v>-496</v>
      </c>
    </row>
    <row r="82" spans="1:4" x14ac:dyDescent="0.25">
      <c r="A82" s="57" t="s">
        <v>96</v>
      </c>
      <c r="B82" s="58"/>
      <c r="C82" s="58"/>
    </row>
    <row r="83" spans="1:4" x14ac:dyDescent="0.25">
      <c r="A83" s="57" t="s">
        <v>97</v>
      </c>
      <c r="B83" s="58">
        <v>0</v>
      </c>
      <c r="C83" s="58">
        <v>0</v>
      </c>
      <c r="D83" s="5">
        <v>0</v>
      </c>
    </row>
    <row r="84" spans="1:4" x14ac:dyDescent="0.25">
      <c r="A84" s="57" t="s">
        <v>98</v>
      </c>
      <c r="B84" s="58">
        <v>-490</v>
      </c>
      <c r="C84" s="58">
        <v>-1030</v>
      </c>
      <c r="D84" s="5">
        <v>-644</v>
      </c>
    </row>
    <row r="85" spans="1:4" x14ac:dyDescent="0.25">
      <c r="A85" s="57" t="s">
        <v>99</v>
      </c>
      <c r="B85" s="58">
        <v>-490</v>
      </c>
      <c r="C85" s="58">
        <v>-1030</v>
      </c>
      <c r="D85" s="5">
        <v>-644</v>
      </c>
    </row>
    <row r="86" spans="1:4" x14ac:dyDescent="0.25">
      <c r="A86" s="57" t="s">
        <v>100</v>
      </c>
      <c r="B86" s="58"/>
      <c r="C86" s="58"/>
    </row>
    <row r="87" spans="1:4" x14ac:dyDescent="0.25">
      <c r="A87" s="57" t="s">
        <v>101</v>
      </c>
      <c r="B87" s="58">
        <v>0</v>
      </c>
      <c r="C87" s="58">
        <v>-10221</v>
      </c>
      <c r="D87" s="5">
        <v>40000</v>
      </c>
    </row>
    <row r="88" spans="1:4" x14ac:dyDescent="0.25">
      <c r="A88" s="57" t="s">
        <v>102</v>
      </c>
      <c r="B88" s="58">
        <v>0</v>
      </c>
      <c r="C88" s="58">
        <v>-900</v>
      </c>
      <c r="D88" s="5">
        <v>0</v>
      </c>
    </row>
    <row r="89" spans="1:4" x14ac:dyDescent="0.25">
      <c r="A89" s="57" t="s">
        <v>103</v>
      </c>
      <c r="B89" s="58">
        <v>-3570</v>
      </c>
      <c r="C89" s="58">
        <v>0</v>
      </c>
      <c r="D89" s="5">
        <v>-3570</v>
      </c>
    </row>
    <row r="90" spans="1:4" x14ac:dyDescent="0.25">
      <c r="A90" s="57" t="s">
        <v>104</v>
      </c>
      <c r="B90" s="58">
        <v>-15622</v>
      </c>
      <c r="C90" s="58">
        <v>-14458</v>
      </c>
      <c r="D90" s="5">
        <v>-31244</v>
      </c>
    </row>
    <row r="91" spans="1:4" x14ac:dyDescent="0.25">
      <c r="A91" s="57" t="s">
        <v>105</v>
      </c>
      <c r="B91" s="58">
        <v>-2072</v>
      </c>
      <c r="C91" s="58">
        <v>0</v>
      </c>
      <c r="D91" s="5">
        <v>-2072</v>
      </c>
    </row>
    <row r="92" spans="1:4" x14ac:dyDescent="0.25">
      <c r="A92" s="57" t="s">
        <v>141</v>
      </c>
      <c r="B92" s="58">
        <v>-888</v>
      </c>
      <c r="C92" s="58">
        <v>-880</v>
      </c>
      <c r="D92" s="5">
        <v>-888</v>
      </c>
    </row>
    <row r="93" spans="1:4" x14ac:dyDescent="0.25">
      <c r="A93" s="57" t="s">
        <v>106</v>
      </c>
      <c r="B93" s="58">
        <v>0</v>
      </c>
      <c r="C93" s="58">
        <v>-29791</v>
      </c>
      <c r="D93" s="5">
        <v>0</v>
      </c>
    </row>
    <row r="94" spans="1:4" x14ac:dyDescent="0.25">
      <c r="A94" s="57" t="s">
        <v>107</v>
      </c>
      <c r="B94" s="58">
        <v>-22152</v>
      </c>
      <c r="C94" s="58">
        <v>-56250</v>
      </c>
      <c r="D94" s="5">
        <v>2226</v>
      </c>
    </row>
    <row r="95" spans="1:4" x14ac:dyDescent="0.25">
      <c r="A95" s="57" t="s">
        <v>108</v>
      </c>
      <c r="B95" s="58"/>
      <c r="C95" s="58"/>
    </row>
    <row r="96" spans="1:4" x14ac:dyDescent="0.25">
      <c r="A96" s="57" t="s">
        <v>109</v>
      </c>
      <c r="B96" s="58">
        <v>-610</v>
      </c>
      <c r="C96" s="58">
        <v>-4007</v>
      </c>
      <c r="D96" s="5">
        <v>-879</v>
      </c>
    </row>
    <row r="97" spans="1:4" x14ac:dyDescent="0.25">
      <c r="A97" s="57" t="s">
        <v>110</v>
      </c>
      <c r="B97" s="58">
        <v>0</v>
      </c>
      <c r="C97" s="58">
        <v>0</v>
      </c>
      <c r="D97" s="5">
        <v>-30195</v>
      </c>
    </row>
    <row r="98" spans="1:4" x14ac:dyDescent="0.25">
      <c r="A98" s="57" t="s">
        <v>111</v>
      </c>
      <c r="B98" s="58">
        <v>-610</v>
      </c>
      <c r="C98" s="58">
        <v>-4007</v>
      </c>
      <c r="D98" s="5">
        <v>-31074</v>
      </c>
    </row>
    <row r="99" spans="1:4" x14ac:dyDescent="0.25">
      <c r="A99" s="57" t="s">
        <v>92</v>
      </c>
      <c r="B99" s="58"/>
      <c r="C99" s="58"/>
    </row>
    <row r="100" spans="1:4" x14ac:dyDescent="0.25">
      <c r="A100" s="57" t="s">
        <v>112</v>
      </c>
      <c r="B100" s="58">
        <v>0</v>
      </c>
      <c r="C100" s="58">
        <v>0</v>
      </c>
      <c r="D100" s="5">
        <v>-703</v>
      </c>
    </row>
    <row r="101" spans="1:4" x14ac:dyDescent="0.25">
      <c r="A101" s="57" t="s">
        <v>113</v>
      </c>
      <c r="B101" s="58">
        <v>-595</v>
      </c>
      <c r="C101" s="58">
        <v>-661</v>
      </c>
      <c r="D101" s="5">
        <v>-1190</v>
      </c>
    </row>
    <row r="102" spans="1:4" x14ac:dyDescent="0.25">
      <c r="A102" s="57" t="s">
        <v>13</v>
      </c>
      <c r="B102" s="58">
        <v>-595</v>
      </c>
      <c r="C102" s="58">
        <v>-661</v>
      </c>
      <c r="D102" s="5">
        <v>-1893</v>
      </c>
    </row>
    <row r="103" spans="1:4" x14ac:dyDescent="0.25">
      <c r="A103" s="57" t="s">
        <v>13</v>
      </c>
      <c r="B103" s="58">
        <v>-23847</v>
      </c>
      <c r="C103" s="58">
        <v>-62196</v>
      </c>
      <c r="D103" s="5">
        <v>-31881</v>
      </c>
    </row>
    <row r="104" spans="1:4" x14ac:dyDescent="0.25">
      <c r="A104" s="57" t="s">
        <v>114</v>
      </c>
      <c r="B104" s="58"/>
      <c r="C104" s="58"/>
    </row>
    <row r="105" spans="1:4" x14ac:dyDescent="0.25">
      <c r="A105" s="57" t="s">
        <v>115</v>
      </c>
      <c r="B105" s="58"/>
      <c r="C105" s="58"/>
    </row>
    <row r="106" spans="1:4" x14ac:dyDescent="0.25">
      <c r="A106" s="57" t="s">
        <v>116</v>
      </c>
      <c r="B106" s="58">
        <v>0</v>
      </c>
      <c r="C106" s="58">
        <v>0</v>
      </c>
      <c r="D106" s="5">
        <v>118400</v>
      </c>
    </row>
    <row r="107" spans="1:4" x14ac:dyDescent="0.25">
      <c r="A107" s="4" t="s">
        <v>117</v>
      </c>
      <c r="B107" s="5">
        <v>0</v>
      </c>
      <c r="C107" s="5">
        <v>0</v>
      </c>
      <c r="D107" s="5">
        <v>118400</v>
      </c>
    </row>
    <row r="108" spans="1:4" x14ac:dyDescent="0.25">
      <c r="A108" s="4" t="s">
        <v>118</v>
      </c>
    </row>
    <row r="109" spans="1:4" x14ac:dyDescent="0.25">
      <c r="A109" s="4" t="s">
        <v>119</v>
      </c>
      <c r="B109" s="5">
        <v>0</v>
      </c>
      <c r="C109" s="5">
        <v>0</v>
      </c>
      <c r="D109" s="5">
        <v>5781</v>
      </c>
    </row>
    <row r="110" spans="1:4" x14ac:dyDescent="0.25">
      <c r="A110" s="4" t="s">
        <v>120</v>
      </c>
      <c r="B110" s="5">
        <v>0</v>
      </c>
      <c r="C110" s="5">
        <v>0</v>
      </c>
      <c r="D110" s="5">
        <v>5781</v>
      </c>
    </row>
    <row r="111" spans="1:4" x14ac:dyDescent="0.25">
      <c r="A111" s="4" t="s">
        <v>121</v>
      </c>
      <c r="B111" s="5">
        <v>0</v>
      </c>
      <c r="C111" s="5">
        <v>0</v>
      </c>
      <c r="D111" s="5">
        <v>124181</v>
      </c>
    </row>
    <row r="112" spans="1:4" x14ac:dyDescent="0.25">
      <c r="A112" s="4" t="s">
        <v>122</v>
      </c>
      <c r="B112" s="5">
        <v>254994</v>
      </c>
      <c r="C112" s="5">
        <v>59332</v>
      </c>
      <c r="D112" s="5">
        <v>613751</v>
      </c>
    </row>
    <row r="113" spans="1:4" x14ac:dyDescent="0.25">
      <c r="A113" s="4" t="s">
        <v>123</v>
      </c>
    </row>
    <row r="114" spans="1:4" x14ac:dyDescent="0.25">
      <c r="A114" s="4" t="s">
        <v>124</v>
      </c>
      <c r="B114" s="5">
        <v>-456375</v>
      </c>
      <c r="C114" s="5">
        <v>-456375</v>
      </c>
      <c r="D114" s="5">
        <v>-912750</v>
      </c>
    </row>
    <row r="115" spans="1:4" x14ac:dyDescent="0.25">
      <c r="A115" s="4" t="s">
        <v>125</v>
      </c>
      <c r="B115" s="5">
        <v>-1032</v>
      </c>
      <c r="C115" s="5">
        <v>-1032</v>
      </c>
      <c r="D115" s="5">
        <v>-2064</v>
      </c>
    </row>
    <row r="116" spans="1:4" x14ac:dyDescent="0.25">
      <c r="A116" s="4" t="s">
        <v>14</v>
      </c>
      <c r="B116" s="5">
        <v>-457407</v>
      </c>
      <c r="C116" s="5">
        <v>-457407</v>
      </c>
      <c r="D116" s="5">
        <v>-914814</v>
      </c>
    </row>
    <row r="117" spans="1:4" x14ac:dyDescent="0.25">
      <c r="A117" s="4" t="s">
        <v>126</v>
      </c>
      <c r="B117" s="5">
        <v>-856779</v>
      </c>
      <c r="C117" s="5">
        <v>-825039</v>
      </c>
      <c r="D117" s="5">
        <v>-1558138</v>
      </c>
    </row>
    <row r="118" spans="1:4" x14ac:dyDescent="0.25">
      <c r="A118" s="4" t="s">
        <v>127</v>
      </c>
      <c r="B118" s="5">
        <v>-202413</v>
      </c>
      <c r="C118" s="5">
        <v>-398075</v>
      </c>
      <c r="D118" s="5">
        <v>-301063</v>
      </c>
    </row>
    <row r="119" spans="1:4" x14ac:dyDescent="0.25">
      <c r="A119" s="4" t="s">
        <v>128</v>
      </c>
    </row>
    <row r="120" spans="1:4" x14ac:dyDescent="0.25">
      <c r="A120" s="4" t="s">
        <v>129</v>
      </c>
    </row>
    <row r="121" spans="1:4" x14ac:dyDescent="0.25">
      <c r="A121" s="4" t="s">
        <v>130</v>
      </c>
      <c r="B121" s="5">
        <v>0</v>
      </c>
      <c r="C121" s="5">
        <v>0</v>
      </c>
      <c r="D121" s="5">
        <v>-72618</v>
      </c>
    </row>
    <row r="122" spans="1:4" x14ac:dyDescent="0.25">
      <c r="A122" s="4" t="s">
        <v>131</v>
      </c>
      <c r="B122" s="5">
        <v>0</v>
      </c>
      <c r="C122" s="5">
        <v>0</v>
      </c>
      <c r="D122" s="5">
        <v>-72618</v>
      </c>
    </row>
    <row r="123" spans="1:4" x14ac:dyDescent="0.25">
      <c r="A123" s="4" t="s">
        <v>132</v>
      </c>
    </row>
    <row r="124" spans="1:4" x14ac:dyDescent="0.25">
      <c r="A124" s="4" t="s">
        <v>133</v>
      </c>
      <c r="B124" s="5">
        <v>-142807</v>
      </c>
      <c r="C124" s="5">
        <v>-129150</v>
      </c>
      <c r="D124" s="5">
        <v>-284271</v>
      </c>
    </row>
    <row r="125" spans="1:4" x14ac:dyDescent="0.25">
      <c r="A125" s="4" t="s">
        <v>134</v>
      </c>
      <c r="B125" s="5">
        <v>-142807</v>
      </c>
      <c r="C125" s="5">
        <v>-129150</v>
      </c>
      <c r="D125" s="5">
        <v>-284271</v>
      </c>
    </row>
    <row r="126" spans="1:4" x14ac:dyDescent="0.25">
      <c r="A126" s="4" t="s">
        <v>135</v>
      </c>
      <c r="B126" s="5">
        <v>-345220</v>
      </c>
      <c r="C126" s="5">
        <v>-527225</v>
      </c>
      <c r="D126" s="5">
        <v>-657953</v>
      </c>
    </row>
    <row r="127" spans="1:4" x14ac:dyDescent="0.25">
      <c r="A127" s="4" t="s">
        <v>136</v>
      </c>
      <c r="B127" s="5">
        <v>-345220</v>
      </c>
      <c r="C127" s="5">
        <v>-527225</v>
      </c>
      <c r="D127" s="5">
        <v>-657953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DAFF-B28C-43A4-8C49-B9011585DCC5}">
  <sheetPr>
    <tabColor rgb="FF92D050"/>
  </sheetPr>
  <dimension ref="A1:D134"/>
  <sheetViews>
    <sheetView workbookViewId="0">
      <selection activeCell="B62" sqref="B62"/>
    </sheetView>
  </sheetViews>
  <sheetFormatPr defaultRowHeight="15" x14ac:dyDescent="0.25"/>
  <cols>
    <col min="1" max="1" width="49.42578125" style="4" bestFit="1" customWidth="1"/>
    <col min="2" max="3" width="22" style="5" bestFit="1" customWidth="1"/>
    <col min="4" max="4" width="9.5703125" style="5" bestFit="1" customWidth="1"/>
    <col min="5" max="16384" width="9.140625" style="4"/>
  </cols>
  <sheetData>
    <row r="1" spans="1:4" x14ac:dyDescent="0.25">
      <c r="B1" s="5" t="s">
        <v>142</v>
      </c>
      <c r="C1" s="5" t="s">
        <v>143</v>
      </c>
      <c r="D1" s="5" t="s">
        <v>28</v>
      </c>
    </row>
    <row r="2" spans="1:4" x14ac:dyDescent="0.25">
      <c r="A2" s="4" t="s">
        <v>29</v>
      </c>
    </row>
    <row r="3" spans="1:4" x14ac:dyDescent="0.25">
      <c r="A3" s="4" t="s">
        <v>30</v>
      </c>
    </row>
    <row r="4" spans="1:4" x14ac:dyDescent="0.25">
      <c r="A4" s="4" t="s">
        <v>31</v>
      </c>
    </row>
    <row r="5" spans="1:4" x14ac:dyDescent="0.25">
      <c r="A5" s="4" t="s">
        <v>32</v>
      </c>
      <c r="B5" s="5">
        <v>420884</v>
      </c>
      <c r="C5" s="5">
        <v>364375</v>
      </c>
      <c r="D5" s="5">
        <v>1262662</v>
      </c>
    </row>
    <row r="6" spans="1:4" x14ac:dyDescent="0.25">
      <c r="A6" s="4" t="s">
        <v>33</v>
      </c>
      <c r="B6" s="5">
        <v>16489</v>
      </c>
      <c r="C6" s="5">
        <v>16337</v>
      </c>
      <c r="D6" s="5">
        <v>49465</v>
      </c>
    </row>
    <row r="7" spans="1:4" x14ac:dyDescent="0.25">
      <c r="A7" s="4" t="s">
        <v>34</v>
      </c>
      <c r="B7" s="5">
        <v>1114</v>
      </c>
      <c r="C7" s="5">
        <v>916</v>
      </c>
      <c r="D7" s="5">
        <v>3346</v>
      </c>
    </row>
    <row r="8" spans="1:4" x14ac:dyDescent="0.25">
      <c r="A8" s="4" t="s">
        <v>35</v>
      </c>
      <c r="B8" s="5">
        <v>19944</v>
      </c>
      <c r="C8" s="5">
        <v>0</v>
      </c>
      <c r="D8" s="5">
        <v>65665</v>
      </c>
    </row>
    <row r="9" spans="1:4" x14ac:dyDescent="0.25">
      <c r="A9" s="4" t="s">
        <v>144</v>
      </c>
      <c r="B9" s="5">
        <v>-2640</v>
      </c>
      <c r="C9" s="5">
        <v>0</v>
      </c>
      <c r="D9" s="5">
        <v>-2640</v>
      </c>
    </row>
    <row r="10" spans="1:4" x14ac:dyDescent="0.25">
      <c r="A10" s="4" t="s">
        <v>0</v>
      </c>
      <c r="B10" s="5">
        <v>455791</v>
      </c>
      <c r="C10" s="5">
        <v>381628</v>
      </c>
      <c r="D10" s="5">
        <v>1378498</v>
      </c>
    </row>
    <row r="11" spans="1:4" x14ac:dyDescent="0.25">
      <c r="A11" s="4" t="s">
        <v>36</v>
      </c>
    </row>
    <row r="12" spans="1:4" x14ac:dyDescent="0.25">
      <c r="A12" s="4" t="s">
        <v>37</v>
      </c>
      <c r="B12" s="5">
        <v>5640</v>
      </c>
      <c r="C12" s="5">
        <v>0</v>
      </c>
      <c r="D12" s="5">
        <v>17707</v>
      </c>
    </row>
    <row r="13" spans="1:4" x14ac:dyDescent="0.25">
      <c r="A13" s="4" t="s">
        <v>38</v>
      </c>
      <c r="B13" s="5">
        <v>23098</v>
      </c>
      <c r="C13" s="5">
        <v>0</v>
      </c>
      <c r="D13" s="5">
        <v>70028</v>
      </c>
    </row>
    <row r="14" spans="1:4" x14ac:dyDescent="0.25">
      <c r="A14" s="4" t="s">
        <v>39</v>
      </c>
      <c r="B14" s="5">
        <v>29158</v>
      </c>
      <c r="C14" s="5">
        <v>39789</v>
      </c>
      <c r="D14" s="5">
        <v>109142</v>
      </c>
    </row>
    <row r="15" spans="1:4" x14ac:dyDescent="0.25">
      <c r="A15" s="4" t="s">
        <v>40</v>
      </c>
      <c r="B15" s="5">
        <v>1430</v>
      </c>
      <c r="C15" s="5">
        <v>934</v>
      </c>
      <c r="D15" s="5">
        <v>3507</v>
      </c>
    </row>
    <row r="16" spans="1:4" x14ac:dyDescent="0.25">
      <c r="A16" s="4" t="s">
        <v>1</v>
      </c>
      <c r="B16" s="5">
        <v>59326</v>
      </c>
      <c r="C16" s="5">
        <v>40723</v>
      </c>
      <c r="D16" s="5">
        <v>200384</v>
      </c>
    </row>
    <row r="17" spans="1:4" x14ac:dyDescent="0.25">
      <c r="A17" s="4" t="s">
        <v>41</v>
      </c>
    </row>
    <row r="18" spans="1:4" x14ac:dyDescent="0.25">
      <c r="A18" s="4" t="s">
        <v>42</v>
      </c>
      <c r="B18" s="5">
        <v>0</v>
      </c>
      <c r="C18" s="5">
        <v>120</v>
      </c>
      <c r="D18" s="5">
        <v>660</v>
      </c>
    </row>
    <row r="19" spans="1:4" x14ac:dyDescent="0.25">
      <c r="A19" s="4" t="s">
        <v>145</v>
      </c>
      <c r="B19" s="5">
        <v>1776</v>
      </c>
      <c r="C19" s="5">
        <v>0</v>
      </c>
      <c r="D19" s="5">
        <v>1776</v>
      </c>
    </row>
    <row r="20" spans="1:4" x14ac:dyDescent="0.25">
      <c r="A20" s="4" t="s">
        <v>146</v>
      </c>
      <c r="B20" s="5">
        <v>69</v>
      </c>
      <c r="C20" s="5">
        <v>49</v>
      </c>
      <c r="D20" s="5">
        <v>69</v>
      </c>
    </row>
    <row r="21" spans="1:4" x14ac:dyDescent="0.25">
      <c r="A21" s="4" t="s">
        <v>43</v>
      </c>
      <c r="B21" s="5">
        <v>138</v>
      </c>
      <c r="C21" s="5">
        <v>98</v>
      </c>
      <c r="D21" s="5">
        <v>276</v>
      </c>
    </row>
    <row r="22" spans="1:4" x14ac:dyDescent="0.25">
      <c r="A22" s="4" t="s">
        <v>44</v>
      </c>
      <c r="B22" s="5">
        <v>6421</v>
      </c>
      <c r="C22" s="5">
        <v>5248</v>
      </c>
      <c r="D22" s="5">
        <v>18399</v>
      </c>
    </row>
    <row r="23" spans="1:4" x14ac:dyDescent="0.25">
      <c r="A23" s="4" t="s">
        <v>2</v>
      </c>
      <c r="B23" s="5">
        <v>8404</v>
      </c>
      <c r="C23" s="5">
        <v>5515</v>
      </c>
      <c r="D23" s="5">
        <v>21180</v>
      </c>
    </row>
    <row r="24" spans="1:4" x14ac:dyDescent="0.25">
      <c r="A24" s="4" t="s">
        <v>45</v>
      </c>
    </row>
    <row r="25" spans="1:4" x14ac:dyDescent="0.25">
      <c r="A25" s="4" t="s">
        <v>46</v>
      </c>
      <c r="B25" s="5">
        <v>20390</v>
      </c>
      <c r="C25" s="5">
        <v>0</v>
      </c>
      <c r="D25" s="5">
        <v>57450</v>
      </c>
    </row>
    <row r="26" spans="1:4" x14ac:dyDescent="0.25">
      <c r="A26" s="4" t="s">
        <v>3</v>
      </c>
      <c r="B26" s="5">
        <v>20390</v>
      </c>
      <c r="C26" s="5">
        <v>0</v>
      </c>
      <c r="D26" s="5">
        <v>57450</v>
      </c>
    </row>
    <row r="27" spans="1:4" x14ac:dyDescent="0.25">
      <c r="A27" s="4" t="s">
        <v>47</v>
      </c>
      <c r="B27" s="5">
        <v>543911</v>
      </c>
      <c r="C27" s="5">
        <v>427866</v>
      </c>
      <c r="D27" s="5">
        <v>1657512</v>
      </c>
    </row>
    <row r="28" spans="1:4" x14ac:dyDescent="0.25">
      <c r="A28" s="4" t="s">
        <v>48</v>
      </c>
    </row>
    <row r="29" spans="1:4" x14ac:dyDescent="0.25">
      <c r="A29" s="4" t="s">
        <v>49</v>
      </c>
      <c r="B29" s="5">
        <v>1</v>
      </c>
      <c r="C29" s="5">
        <v>0</v>
      </c>
      <c r="D29" s="5">
        <v>2</v>
      </c>
    </row>
    <row r="30" spans="1:4" x14ac:dyDescent="0.25">
      <c r="A30" s="4" t="s">
        <v>50</v>
      </c>
      <c r="B30" s="5">
        <v>0</v>
      </c>
      <c r="C30" s="5">
        <v>0</v>
      </c>
      <c r="D30" s="5">
        <v>0</v>
      </c>
    </row>
    <row r="31" spans="1:4" x14ac:dyDescent="0.25">
      <c r="A31" s="4" t="s">
        <v>140</v>
      </c>
      <c r="B31" s="5">
        <v>0</v>
      </c>
      <c r="C31" s="5">
        <v>0</v>
      </c>
      <c r="D31" s="5">
        <v>143473</v>
      </c>
    </row>
    <row r="32" spans="1:4" x14ac:dyDescent="0.25">
      <c r="A32" s="4" t="s">
        <v>51</v>
      </c>
      <c r="B32" s="5">
        <v>1</v>
      </c>
      <c r="C32" s="5">
        <v>0</v>
      </c>
      <c r="D32" s="5">
        <v>143475</v>
      </c>
    </row>
    <row r="33" spans="1:4" x14ac:dyDescent="0.25">
      <c r="A33" s="4" t="s">
        <v>52</v>
      </c>
      <c r="B33" s="5">
        <v>543912</v>
      </c>
      <c r="C33" s="5">
        <v>427866</v>
      </c>
      <c r="D33" s="5">
        <v>1800987</v>
      </c>
    </row>
    <row r="34" spans="1:4" x14ac:dyDescent="0.25">
      <c r="A34" s="4" t="s">
        <v>53</v>
      </c>
    </row>
    <row r="35" spans="1:4" x14ac:dyDescent="0.25">
      <c r="A35" s="4" t="s">
        <v>54</v>
      </c>
    </row>
    <row r="36" spans="1:4" x14ac:dyDescent="0.25">
      <c r="A36" s="4" t="s">
        <v>55</v>
      </c>
    </row>
    <row r="37" spans="1:4" x14ac:dyDescent="0.25">
      <c r="A37" s="4" t="s">
        <v>56</v>
      </c>
      <c r="B37" s="5">
        <v>-10232</v>
      </c>
      <c r="C37" s="5">
        <v>-10229</v>
      </c>
      <c r="D37" s="5">
        <v>-30700</v>
      </c>
    </row>
    <row r="38" spans="1:4" x14ac:dyDescent="0.25">
      <c r="A38" s="4" t="s">
        <v>57</v>
      </c>
      <c r="B38" s="5">
        <v>0</v>
      </c>
      <c r="C38" s="5">
        <v>-412</v>
      </c>
      <c r="D38" s="5">
        <v>-2009</v>
      </c>
    </row>
    <row r="39" spans="1:4" x14ac:dyDescent="0.25">
      <c r="A39" s="4" t="s">
        <v>58</v>
      </c>
      <c r="B39" s="5">
        <v>0</v>
      </c>
      <c r="C39" s="5">
        <v>-6546</v>
      </c>
      <c r="D39" s="5">
        <v>0</v>
      </c>
    </row>
    <row r="40" spans="1:4" x14ac:dyDescent="0.25">
      <c r="A40" s="4" t="s">
        <v>59</v>
      </c>
      <c r="B40" s="5">
        <v>0</v>
      </c>
      <c r="C40" s="5">
        <v>0</v>
      </c>
      <c r="D40" s="5">
        <v>0</v>
      </c>
    </row>
    <row r="41" spans="1:4" x14ac:dyDescent="0.25">
      <c r="A41" s="4" t="s">
        <v>60</v>
      </c>
      <c r="B41" s="5">
        <v>0</v>
      </c>
      <c r="C41" s="5">
        <v>-17668</v>
      </c>
      <c r="D41" s="5">
        <v>-19721</v>
      </c>
    </row>
    <row r="42" spans="1:4" x14ac:dyDescent="0.25">
      <c r="A42" s="4" t="s">
        <v>61</v>
      </c>
      <c r="B42" s="5">
        <v>-17196</v>
      </c>
      <c r="C42" s="5">
        <v>-9994</v>
      </c>
      <c r="D42" s="5">
        <v>-30063</v>
      </c>
    </row>
    <row r="43" spans="1:4" x14ac:dyDescent="0.25">
      <c r="A43" s="4" t="s">
        <v>62</v>
      </c>
      <c r="B43" s="5">
        <v>0</v>
      </c>
      <c r="C43" s="5">
        <v>0</v>
      </c>
      <c r="D43" s="5">
        <v>0</v>
      </c>
    </row>
    <row r="44" spans="1:4" x14ac:dyDescent="0.25">
      <c r="A44" s="4" t="s">
        <v>147</v>
      </c>
      <c r="B44" s="5">
        <v>-5603</v>
      </c>
      <c r="C44" s="5">
        <v>0</v>
      </c>
      <c r="D44" s="5">
        <v>-5603</v>
      </c>
    </row>
    <row r="45" spans="1:4" x14ac:dyDescent="0.25">
      <c r="A45" s="4" t="s">
        <v>63</v>
      </c>
      <c r="B45" s="5">
        <v>-13121</v>
      </c>
      <c r="C45" s="5">
        <v>-23246</v>
      </c>
      <c r="D45" s="5">
        <v>-13121</v>
      </c>
    </row>
    <row r="46" spans="1:4" x14ac:dyDescent="0.25">
      <c r="A46" s="4" t="s">
        <v>64</v>
      </c>
      <c r="B46" s="5">
        <v>-845</v>
      </c>
      <c r="C46" s="5">
        <v>-833</v>
      </c>
      <c r="D46" s="5">
        <v>-2535</v>
      </c>
    </row>
    <row r="47" spans="1:4" x14ac:dyDescent="0.25">
      <c r="A47" s="4" t="s">
        <v>65</v>
      </c>
      <c r="B47" s="5">
        <v>0</v>
      </c>
      <c r="C47" s="5">
        <v>-598</v>
      </c>
      <c r="D47" s="5">
        <v>0</v>
      </c>
    </row>
    <row r="48" spans="1:4" x14ac:dyDescent="0.25">
      <c r="A48" s="4" t="s">
        <v>66</v>
      </c>
      <c r="B48" s="5">
        <v>0</v>
      </c>
      <c r="C48" s="5">
        <v>0</v>
      </c>
      <c r="D48" s="5">
        <v>0</v>
      </c>
    </row>
    <row r="49" spans="1:4" x14ac:dyDescent="0.25">
      <c r="A49" s="4" t="s">
        <v>67</v>
      </c>
      <c r="B49" s="5">
        <v>0</v>
      </c>
      <c r="C49" s="5">
        <v>-3085</v>
      </c>
      <c r="D49" s="5">
        <v>-4630</v>
      </c>
    </row>
    <row r="50" spans="1:4" x14ac:dyDescent="0.25">
      <c r="A50" s="4" t="s">
        <v>68</v>
      </c>
      <c r="B50" s="5">
        <v>0</v>
      </c>
      <c r="C50" s="5">
        <v>-1665</v>
      </c>
      <c r="D50" s="5">
        <v>-20019</v>
      </c>
    </row>
    <row r="51" spans="1:4" x14ac:dyDescent="0.25">
      <c r="A51" s="4" t="s">
        <v>69</v>
      </c>
      <c r="B51" s="5">
        <v>-5074</v>
      </c>
      <c r="C51" s="5">
        <v>-4357</v>
      </c>
      <c r="D51" s="5">
        <v>-15300</v>
      </c>
    </row>
    <row r="52" spans="1:4" x14ac:dyDescent="0.25">
      <c r="A52" s="4" t="s">
        <v>70</v>
      </c>
      <c r="B52" s="5">
        <v>-2957</v>
      </c>
      <c r="C52" s="5">
        <v>-2949</v>
      </c>
      <c r="D52" s="5">
        <v>-8871</v>
      </c>
    </row>
    <row r="53" spans="1:4" x14ac:dyDescent="0.25">
      <c r="A53" s="4" t="s">
        <v>71</v>
      </c>
      <c r="B53" s="5">
        <v>0</v>
      </c>
      <c r="C53" s="5">
        <v>-518</v>
      </c>
      <c r="D53" s="5">
        <v>0</v>
      </c>
    </row>
    <row r="54" spans="1:4" x14ac:dyDescent="0.25">
      <c r="A54" s="4" t="s">
        <v>4</v>
      </c>
      <c r="B54" s="5">
        <v>-55027</v>
      </c>
      <c r="C54" s="5">
        <v>-82100</v>
      </c>
      <c r="D54" s="5">
        <v>-152570</v>
      </c>
    </row>
    <row r="55" spans="1:4" x14ac:dyDescent="0.25">
      <c r="A55" s="4" t="s">
        <v>72</v>
      </c>
    </row>
    <row r="56" spans="1:4" x14ac:dyDescent="0.25">
      <c r="A56" s="4" t="s">
        <v>73</v>
      </c>
      <c r="B56" s="5">
        <v>0</v>
      </c>
      <c r="C56" s="5">
        <v>0</v>
      </c>
      <c r="D56" s="5">
        <v>0</v>
      </c>
    </row>
    <row r="57" spans="1:4" x14ac:dyDescent="0.25">
      <c r="A57" s="4" t="s">
        <v>74</v>
      </c>
      <c r="B57" s="5">
        <v>0</v>
      </c>
      <c r="C57" s="5">
        <v>-11818</v>
      </c>
      <c r="D57" s="5">
        <v>-10168</v>
      </c>
    </row>
    <row r="58" spans="1:4" x14ac:dyDescent="0.25">
      <c r="A58" s="4" t="s">
        <v>75</v>
      </c>
      <c r="B58" s="5">
        <v>0</v>
      </c>
      <c r="C58" s="5">
        <v>-9344</v>
      </c>
      <c r="D58" s="5">
        <v>0</v>
      </c>
    </row>
    <row r="59" spans="1:4" x14ac:dyDescent="0.25">
      <c r="A59" s="4" t="s">
        <v>77</v>
      </c>
      <c r="B59" s="5">
        <v>0</v>
      </c>
      <c r="C59" s="5">
        <v>-1300</v>
      </c>
      <c r="D59" s="5">
        <v>-2424</v>
      </c>
    </row>
    <row r="60" spans="1:4" x14ac:dyDescent="0.25">
      <c r="A60" s="4" t="s">
        <v>78</v>
      </c>
      <c r="B60" s="5">
        <v>-24421</v>
      </c>
      <c r="C60" s="5">
        <v>-87339</v>
      </c>
      <c r="D60" s="5">
        <v>-63382</v>
      </c>
    </row>
    <row r="61" spans="1:4" x14ac:dyDescent="0.25">
      <c r="A61" s="4" t="s">
        <v>148</v>
      </c>
      <c r="B61" s="5">
        <v>0</v>
      </c>
      <c r="C61" s="5">
        <v>-15625</v>
      </c>
      <c r="D61" s="5">
        <v>0</v>
      </c>
    </row>
    <row r="62" spans="1:4" x14ac:dyDescent="0.25">
      <c r="A62" s="4" t="s">
        <v>79</v>
      </c>
      <c r="B62" s="5">
        <v>-16579</v>
      </c>
      <c r="C62" s="5">
        <v>0</v>
      </c>
      <c r="D62" s="5">
        <v>-111727</v>
      </c>
    </row>
    <row r="63" spans="1:4" x14ac:dyDescent="0.25">
      <c r="A63" s="4" t="s">
        <v>5</v>
      </c>
      <c r="B63" s="5">
        <v>-41000</v>
      </c>
      <c r="C63" s="5">
        <v>-125425</v>
      </c>
      <c r="D63" s="5">
        <v>-187701</v>
      </c>
    </row>
    <row r="64" spans="1:4" x14ac:dyDescent="0.25">
      <c r="A64" s="4" t="s">
        <v>80</v>
      </c>
    </row>
    <row r="65" spans="1:4" x14ac:dyDescent="0.25">
      <c r="A65" s="4" t="s">
        <v>81</v>
      </c>
      <c r="B65" s="5">
        <v>0</v>
      </c>
      <c r="C65" s="5">
        <v>0</v>
      </c>
      <c r="D65" s="5">
        <v>0</v>
      </c>
    </row>
    <row r="66" spans="1:4" x14ac:dyDescent="0.25">
      <c r="A66" s="4" t="s">
        <v>149</v>
      </c>
      <c r="B66" s="5">
        <v>-12867</v>
      </c>
      <c r="C66" s="5">
        <v>0</v>
      </c>
      <c r="D66" s="5">
        <v>-12867</v>
      </c>
    </row>
    <row r="67" spans="1:4" x14ac:dyDescent="0.25">
      <c r="A67" s="4" t="s">
        <v>6</v>
      </c>
      <c r="B67" s="5">
        <v>-12867</v>
      </c>
      <c r="C67" s="5">
        <v>0</v>
      </c>
      <c r="D67" s="5">
        <v>-12867</v>
      </c>
    </row>
    <row r="68" spans="1:4" x14ac:dyDescent="0.25">
      <c r="A68" s="4" t="s">
        <v>82</v>
      </c>
    </row>
    <row r="69" spans="1:4" x14ac:dyDescent="0.25">
      <c r="A69" s="4" t="s">
        <v>7</v>
      </c>
      <c r="B69" s="5">
        <v>-61478</v>
      </c>
      <c r="C69" s="5">
        <v>-46458</v>
      </c>
      <c r="D69" s="5">
        <v>-189752</v>
      </c>
    </row>
    <row r="70" spans="1:4" x14ac:dyDescent="0.25">
      <c r="A70" s="4" t="s">
        <v>8</v>
      </c>
      <c r="B70" s="5">
        <v>-70696</v>
      </c>
      <c r="C70" s="5">
        <v>-79405</v>
      </c>
      <c r="D70" s="5">
        <v>-267974</v>
      </c>
    </row>
    <row r="71" spans="1:4" x14ac:dyDescent="0.25">
      <c r="A71" s="4" t="s">
        <v>9</v>
      </c>
      <c r="B71" s="5">
        <v>0</v>
      </c>
      <c r="C71" s="5">
        <v>0</v>
      </c>
      <c r="D71" s="5">
        <v>-53729</v>
      </c>
    </row>
    <row r="72" spans="1:4" x14ac:dyDescent="0.25">
      <c r="A72" s="4" t="s">
        <v>10</v>
      </c>
      <c r="B72" s="5">
        <v>-7581</v>
      </c>
      <c r="C72" s="5">
        <v>-2438</v>
      </c>
      <c r="D72" s="5">
        <v>-22747</v>
      </c>
    </row>
    <row r="73" spans="1:4" x14ac:dyDescent="0.25">
      <c r="A73" s="4" t="s">
        <v>11</v>
      </c>
      <c r="B73" s="5">
        <v>-139755</v>
      </c>
      <c r="C73" s="5">
        <v>-128301</v>
      </c>
      <c r="D73" s="5">
        <v>-534202</v>
      </c>
    </row>
    <row r="74" spans="1:4" x14ac:dyDescent="0.25">
      <c r="A74" s="4" t="s">
        <v>83</v>
      </c>
    </row>
    <row r="75" spans="1:4" x14ac:dyDescent="0.25">
      <c r="A75" s="4" t="s">
        <v>84</v>
      </c>
      <c r="B75" s="5">
        <v>-7871</v>
      </c>
      <c r="C75" s="5">
        <v>-7156</v>
      </c>
      <c r="D75" s="5">
        <v>-22852</v>
      </c>
    </row>
    <row r="76" spans="1:4" x14ac:dyDescent="0.25">
      <c r="A76" s="4" t="s">
        <v>85</v>
      </c>
      <c r="B76" s="5">
        <v>-23409</v>
      </c>
      <c r="C76" s="5">
        <v>-23672</v>
      </c>
      <c r="D76" s="5">
        <v>-70225</v>
      </c>
    </row>
    <row r="77" spans="1:4" x14ac:dyDescent="0.25">
      <c r="A77" s="4" t="s">
        <v>86</v>
      </c>
      <c r="B77" s="5">
        <v>-10222</v>
      </c>
      <c r="C77" s="5">
        <v>-10838</v>
      </c>
      <c r="D77" s="5">
        <v>-30664</v>
      </c>
    </row>
    <row r="78" spans="1:4" x14ac:dyDescent="0.25">
      <c r="A78" s="4" t="s">
        <v>87</v>
      </c>
      <c r="B78" s="5">
        <v>-7479</v>
      </c>
      <c r="C78" s="5">
        <v>-7479</v>
      </c>
      <c r="D78" s="5">
        <v>-22173</v>
      </c>
    </row>
    <row r="79" spans="1:4" x14ac:dyDescent="0.25">
      <c r="A79" s="4" t="s">
        <v>12</v>
      </c>
      <c r="B79" s="5">
        <v>-48981</v>
      </c>
      <c r="C79" s="5">
        <v>-49145</v>
      </c>
      <c r="D79" s="5">
        <v>-145914</v>
      </c>
    </row>
    <row r="80" spans="1:4" x14ac:dyDescent="0.25">
      <c r="A80" s="4" t="s">
        <v>88</v>
      </c>
    </row>
    <row r="81" spans="1:4" x14ac:dyDescent="0.25">
      <c r="A81" s="4" t="s">
        <v>89</v>
      </c>
      <c r="B81" s="5">
        <v>0</v>
      </c>
      <c r="C81" s="5">
        <v>0</v>
      </c>
      <c r="D81" s="5">
        <v>0</v>
      </c>
    </row>
    <row r="82" spans="1:4" x14ac:dyDescent="0.25">
      <c r="A82" s="4" t="s">
        <v>90</v>
      </c>
      <c r="B82" s="5">
        <v>0</v>
      </c>
      <c r="C82" s="5">
        <v>0</v>
      </c>
      <c r="D82" s="5">
        <v>0</v>
      </c>
    </row>
    <row r="83" spans="1:4" x14ac:dyDescent="0.25">
      <c r="A83" s="4" t="s">
        <v>91</v>
      </c>
      <c r="B83" s="5">
        <v>-297630</v>
      </c>
      <c r="C83" s="5">
        <v>-384971</v>
      </c>
      <c r="D83" s="5">
        <v>-1033254</v>
      </c>
    </row>
    <row r="84" spans="1:4" x14ac:dyDescent="0.25">
      <c r="A84" s="4" t="s">
        <v>92</v>
      </c>
    </row>
    <row r="85" spans="1:4" x14ac:dyDescent="0.25">
      <c r="A85" s="4" t="s">
        <v>93</v>
      </c>
    </row>
    <row r="86" spans="1:4" x14ac:dyDescent="0.25">
      <c r="A86" s="4" t="s">
        <v>94</v>
      </c>
      <c r="B86" s="5">
        <v>-170</v>
      </c>
      <c r="C86" s="5">
        <v>-2626</v>
      </c>
      <c r="D86" s="5">
        <v>-666</v>
      </c>
    </row>
    <row r="87" spans="1:4" x14ac:dyDescent="0.25">
      <c r="A87" s="4" t="s">
        <v>95</v>
      </c>
      <c r="B87" s="5">
        <v>-170</v>
      </c>
      <c r="C87" s="5">
        <v>-2626</v>
      </c>
      <c r="D87" s="5">
        <v>-666</v>
      </c>
    </row>
    <row r="88" spans="1:4" x14ac:dyDescent="0.25">
      <c r="A88" s="4" t="s">
        <v>96</v>
      </c>
    </row>
    <row r="89" spans="1:4" x14ac:dyDescent="0.25">
      <c r="A89" s="4" t="s">
        <v>97</v>
      </c>
      <c r="B89" s="5">
        <v>0</v>
      </c>
      <c r="C89" s="5">
        <v>0</v>
      </c>
      <c r="D89" s="5">
        <v>0</v>
      </c>
    </row>
    <row r="90" spans="1:4" x14ac:dyDescent="0.25">
      <c r="A90" s="4" t="s">
        <v>98</v>
      </c>
      <c r="B90" s="5">
        <v>0</v>
      </c>
      <c r="C90" s="5">
        <v>-515</v>
      </c>
      <c r="D90" s="5">
        <v>-644</v>
      </c>
    </row>
    <row r="91" spans="1:4" x14ac:dyDescent="0.25">
      <c r="A91" s="4" t="s">
        <v>99</v>
      </c>
      <c r="B91" s="5">
        <v>0</v>
      </c>
      <c r="C91" s="5">
        <v>-515</v>
      </c>
      <c r="D91" s="5">
        <v>-644</v>
      </c>
    </row>
    <row r="92" spans="1:4" x14ac:dyDescent="0.25">
      <c r="A92" s="4" t="s">
        <v>100</v>
      </c>
    </row>
    <row r="93" spans="1:4" x14ac:dyDescent="0.25">
      <c r="A93" s="4" t="s">
        <v>101</v>
      </c>
      <c r="B93" s="5">
        <v>0</v>
      </c>
      <c r="C93" s="5">
        <v>0</v>
      </c>
      <c r="D93" s="5">
        <v>40000</v>
      </c>
    </row>
    <row r="94" spans="1:4" x14ac:dyDescent="0.25">
      <c r="A94" s="4" t="s">
        <v>102</v>
      </c>
      <c r="B94" s="5">
        <v>0</v>
      </c>
      <c r="C94" s="5">
        <v>0</v>
      </c>
      <c r="D94" s="5">
        <v>0</v>
      </c>
    </row>
    <row r="95" spans="1:4" x14ac:dyDescent="0.25">
      <c r="A95" s="4" t="s">
        <v>103</v>
      </c>
      <c r="B95" s="5">
        <v>-214</v>
      </c>
      <c r="C95" s="5">
        <v>0</v>
      </c>
      <c r="D95" s="5">
        <v>-3784</v>
      </c>
    </row>
    <row r="96" spans="1:4" x14ac:dyDescent="0.25">
      <c r="A96" s="4" t="s">
        <v>104</v>
      </c>
      <c r="B96" s="5">
        <v>-15624</v>
      </c>
      <c r="C96" s="5">
        <v>-14455</v>
      </c>
      <c r="D96" s="5">
        <v>-46868</v>
      </c>
    </row>
    <row r="97" spans="1:4" x14ac:dyDescent="0.25">
      <c r="A97" s="4" t="s">
        <v>105</v>
      </c>
      <c r="B97" s="5">
        <v>0</v>
      </c>
      <c r="C97" s="5">
        <v>-4104</v>
      </c>
      <c r="D97" s="5">
        <v>-2072</v>
      </c>
    </row>
    <row r="98" spans="1:4" x14ac:dyDescent="0.25">
      <c r="A98" s="4" t="s">
        <v>141</v>
      </c>
      <c r="B98" s="5">
        <v>-1709</v>
      </c>
      <c r="C98" s="5">
        <v>-1759</v>
      </c>
      <c r="D98" s="5">
        <v>-2597</v>
      </c>
    </row>
    <row r="99" spans="1:4" x14ac:dyDescent="0.25">
      <c r="A99" s="4" t="s">
        <v>106</v>
      </c>
      <c r="B99" s="5">
        <v>0</v>
      </c>
      <c r="C99" s="5">
        <v>0</v>
      </c>
      <c r="D99" s="5">
        <v>0</v>
      </c>
    </row>
    <row r="100" spans="1:4" x14ac:dyDescent="0.25">
      <c r="A100" s="4" t="s">
        <v>107</v>
      </c>
      <c r="B100" s="5">
        <v>-17546</v>
      </c>
      <c r="C100" s="5">
        <v>-20319</v>
      </c>
      <c r="D100" s="5">
        <v>-15320</v>
      </c>
    </row>
    <row r="101" spans="1:4" x14ac:dyDescent="0.25">
      <c r="A101" s="4" t="s">
        <v>108</v>
      </c>
    </row>
    <row r="102" spans="1:4" x14ac:dyDescent="0.25">
      <c r="A102" s="4" t="s">
        <v>109</v>
      </c>
      <c r="B102" s="5">
        <v>-409</v>
      </c>
      <c r="C102" s="5">
        <v>-2498</v>
      </c>
      <c r="D102" s="5">
        <v>-1288</v>
      </c>
    </row>
    <row r="103" spans="1:4" x14ac:dyDescent="0.25">
      <c r="A103" s="4" t="s">
        <v>110</v>
      </c>
      <c r="B103" s="5">
        <v>-93892</v>
      </c>
      <c r="C103" s="5">
        <v>-12877</v>
      </c>
      <c r="D103" s="5">
        <v>-124087</v>
      </c>
    </row>
    <row r="104" spans="1:4" x14ac:dyDescent="0.25">
      <c r="A104" s="4" t="s">
        <v>111</v>
      </c>
      <c r="B104" s="5">
        <v>-94301</v>
      </c>
      <c r="C104" s="5">
        <v>-15374</v>
      </c>
      <c r="D104" s="5">
        <v>-125375</v>
      </c>
    </row>
    <row r="105" spans="1:4" x14ac:dyDescent="0.25">
      <c r="A105" s="4" t="s">
        <v>92</v>
      </c>
    </row>
    <row r="106" spans="1:4" x14ac:dyDescent="0.25">
      <c r="A106" s="4" t="s">
        <v>112</v>
      </c>
      <c r="B106" s="5">
        <v>-15122</v>
      </c>
      <c r="C106" s="5">
        <v>0</v>
      </c>
      <c r="D106" s="5">
        <v>-15825</v>
      </c>
    </row>
    <row r="107" spans="1:4" x14ac:dyDescent="0.25">
      <c r="A107" s="4" t="s">
        <v>113</v>
      </c>
      <c r="B107" s="5">
        <v>-595</v>
      </c>
      <c r="C107" s="5">
        <v>-661</v>
      </c>
      <c r="D107" s="5">
        <v>-1785</v>
      </c>
    </row>
    <row r="108" spans="1:4" x14ac:dyDescent="0.25">
      <c r="A108" s="4" t="s">
        <v>13</v>
      </c>
      <c r="B108" s="5">
        <v>-15717</v>
      </c>
      <c r="C108" s="5">
        <v>-661</v>
      </c>
      <c r="D108" s="5">
        <v>-17610</v>
      </c>
    </row>
    <row r="109" spans="1:4" x14ac:dyDescent="0.25">
      <c r="A109" s="4" t="s">
        <v>13</v>
      </c>
      <c r="B109" s="5">
        <v>-127735</v>
      </c>
      <c r="C109" s="5">
        <v>-39495</v>
      </c>
      <c r="D109" s="5">
        <v>-159615</v>
      </c>
    </row>
    <row r="110" spans="1:4" x14ac:dyDescent="0.25">
      <c r="A110" s="4" t="s">
        <v>114</v>
      </c>
    </row>
    <row r="111" spans="1:4" x14ac:dyDescent="0.25">
      <c r="A111" s="4" t="s">
        <v>115</v>
      </c>
    </row>
    <row r="112" spans="1:4" x14ac:dyDescent="0.25">
      <c r="A112" s="4" t="s">
        <v>116</v>
      </c>
      <c r="B112" s="5">
        <v>0</v>
      </c>
      <c r="C112" s="5">
        <v>0</v>
      </c>
      <c r="D112" s="5">
        <v>118400</v>
      </c>
    </row>
    <row r="113" spans="1:4" x14ac:dyDescent="0.25">
      <c r="A113" s="4" t="s">
        <v>117</v>
      </c>
      <c r="B113" s="5">
        <v>0</v>
      </c>
      <c r="C113" s="5">
        <v>0</v>
      </c>
      <c r="D113" s="5">
        <v>118400</v>
      </c>
    </row>
    <row r="114" spans="1:4" x14ac:dyDescent="0.25">
      <c r="A114" s="4" t="s">
        <v>118</v>
      </c>
    </row>
    <row r="115" spans="1:4" x14ac:dyDescent="0.25">
      <c r="A115" s="4" t="s">
        <v>119</v>
      </c>
      <c r="B115" s="5">
        <v>0</v>
      </c>
      <c r="C115" s="5">
        <v>0</v>
      </c>
      <c r="D115" s="5">
        <v>5781</v>
      </c>
    </row>
    <row r="116" spans="1:4" x14ac:dyDescent="0.25">
      <c r="A116" s="4" t="s">
        <v>120</v>
      </c>
      <c r="B116" s="5">
        <v>0</v>
      </c>
      <c r="C116" s="5">
        <v>0</v>
      </c>
      <c r="D116" s="5">
        <v>5781</v>
      </c>
    </row>
    <row r="117" spans="1:4" x14ac:dyDescent="0.25">
      <c r="A117" s="4" t="s">
        <v>121</v>
      </c>
      <c r="B117" s="5">
        <v>0</v>
      </c>
      <c r="C117" s="5">
        <v>0</v>
      </c>
      <c r="D117" s="5">
        <v>124181</v>
      </c>
    </row>
    <row r="118" spans="1:4" x14ac:dyDescent="0.25">
      <c r="A118" s="4" t="s">
        <v>122</v>
      </c>
      <c r="B118" s="5">
        <v>118547</v>
      </c>
      <c r="C118" s="5">
        <v>3400</v>
      </c>
      <c r="D118" s="5">
        <v>732298</v>
      </c>
    </row>
    <row r="119" spans="1:4" x14ac:dyDescent="0.25">
      <c r="A119" s="4" t="s">
        <v>123</v>
      </c>
    </row>
    <row r="120" spans="1:4" x14ac:dyDescent="0.25">
      <c r="A120" s="4" t="s">
        <v>124</v>
      </c>
      <c r="B120" s="5">
        <v>-456375</v>
      </c>
      <c r="C120" s="5">
        <v>-456375</v>
      </c>
      <c r="D120" s="5">
        <v>-1369125</v>
      </c>
    </row>
    <row r="121" spans="1:4" x14ac:dyDescent="0.25">
      <c r="A121" s="4" t="s">
        <v>125</v>
      </c>
      <c r="B121" s="5">
        <v>-1032</v>
      </c>
      <c r="C121" s="5">
        <v>-1032</v>
      </c>
      <c r="D121" s="5">
        <v>-3096</v>
      </c>
    </row>
    <row r="122" spans="1:4" x14ac:dyDescent="0.25">
      <c r="A122" s="4" t="s">
        <v>14</v>
      </c>
      <c r="B122" s="5">
        <v>-457407</v>
      </c>
      <c r="C122" s="5">
        <v>-457407</v>
      </c>
      <c r="D122" s="5">
        <v>-1372221</v>
      </c>
    </row>
    <row r="123" spans="1:4" x14ac:dyDescent="0.25">
      <c r="A123" s="4" t="s">
        <v>126</v>
      </c>
      <c r="B123" s="5">
        <v>-882772</v>
      </c>
      <c r="C123" s="5">
        <v>-881873</v>
      </c>
      <c r="D123" s="5">
        <v>-2440910</v>
      </c>
    </row>
    <row r="124" spans="1:4" x14ac:dyDescent="0.25">
      <c r="A124" s="4" t="s">
        <v>127</v>
      </c>
      <c r="B124" s="5">
        <v>-338860</v>
      </c>
      <c r="C124" s="5">
        <v>-454007</v>
      </c>
      <c r="D124" s="5">
        <v>-639923</v>
      </c>
    </row>
    <row r="125" spans="1:4" x14ac:dyDescent="0.25">
      <c r="A125" s="4" t="s">
        <v>128</v>
      </c>
    </row>
    <row r="126" spans="1:4" x14ac:dyDescent="0.25">
      <c r="A126" s="4" t="s">
        <v>129</v>
      </c>
    </row>
    <row r="127" spans="1:4" x14ac:dyDescent="0.25">
      <c r="A127" s="4" t="s">
        <v>130</v>
      </c>
      <c r="B127" s="5">
        <v>0</v>
      </c>
      <c r="C127" s="5">
        <v>0</v>
      </c>
      <c r="D127" s="5">
        <v>-72618</v>
      </c>
    </row>
    <row r="128" spans="1:4" x14ac:dyDescent="0.25">
      <c r="A128" s="4" t="s">
        <v>150</v>
      </c>
      <c r="B128" s="5">
        <v>0</v>
      </c>
      <c r="C128" s="5">
        <v>-110</v>
      </c>
      <c r="D128" s="5">
        <v>0</v>
      </c>
    </row>
    <row r="129" spans="1:4" x14ac:dyDescent="0.25">
      <c r="A129" s="4" t="s">
        <v>131</v>
      </c>
      <c r="B129" s="5">
        <v>0</v>
      </c>
      <c r="C129" s="5">
        <v>-110</v>
      </c>
      <c r="D129" s="5">
        <v>-72618</v>
      </c>
    </row>
    <row r="130" spans="1:4" x14ac:dyDescent="0.25">
      <c r="A130" s="4" t="s">
        <v>132</v>
      </c>
    </row>
    <row r="131" spans="1:4" x14ac:dyDescent="0.25">
      <c r="A131" s="4" t="s">
        <v>133</v>
      </c>
      <c r="B131" s="5">
        <v>-117716</v>
      </c>
      <c r="C131" s="5">
        <v>-117589</v>
      </c>
      <c r="D131" s="5">
        <v>-401987</v>
      </c>
    </row>
    <row r="132" spans="1:4" x14ac:dyDescent="0.25">
      <c r="A132" s="4" t="s">
        <v>134</v>
      </c>
      <c r="B132" s="5">
        <v>-117716</v>
      </c>
      <c r="C132" s="5">
        <v>-117589</v>
      </c>
      <c r="D132" s="5">
        <v>-401987</v>
      </c>
    </row>
    <row r="133" spans="1:4" x14ac:dyDescent="0.25">
      <c r="A133" s="4" t="s">
        <v>135</v>
      </c>
      <c r="B133" s="5">
        <v>-456576</v>
      </c>
      <c r="C133" s="5">
        <v>-571706</v>
      </c>
      <c r="D133" s="5">
        <v>-1114528</v>
      </c>
    </row>
    <row r="134" spans="1:4" x14ac:dyDescent="0.25">
      <c r="A134" s="4" t="s">
        <v>136</v>
      </c>
      <c r="B134" s="5">
        <v>-456576</v>
      </c>
      <c r="C134" s="5">
        <v>-571706</v>
      </c>
      <c r="D134" s="5">
        <v>-1114528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5D4C-5F40-4C65-ABA2-96F47233DC61}">
  <sheetPr>
    <tabColor rgb="FF92D050"/>
  </sheetPr>
  <dimension ref="A1:D137"/>
  <sheetViews>
    <sheetView workbookViewId="0">
      <selection activeCell="H22" sqref="H22"/>
    </sheetView>
  </sheetViews>
  <sheetFormatPr defaultRowHeight="15" x14ac:dyDescent="0.25"/>
  <cols>
    <col min="1" max="1" width="49.42578125" style="4" bestFit="1" customWidth="1"/>
    <col min="2" max="3" width="21.85546875" style="58" bestFit="1" customWidth="1"/>
    <col min="4" max="4" width="12.140625" style="58" bestFit="1" customWidth="1"/>
    <col min="5" max="16384" width="9.140625" style="4"/>
  </cols>
  <sheetData>
    <row r="1" spans="1:4" x14ac:dyDescent="0.25">
      <c r="B1" s="58" t="s">
        <v>271</v>
      </c>
      <c r="C1" s="58" t="s">
        <v>272</v>
      </c>
      <c r="D1" s="58" t="s">
        <v>28</v>
      </c>
    </row>
    <row r="2" spans="1:4" x14ac:dyDescent="0.25">
      <c r="A2" s="4" t="s">
        <v>29</v>
      </c>
    </row>
    <row r="3" spans="1:4" x14ac:dyDescent="0.25">
      <c r="A3" s="4" t="s">
        <v>30</v>
      </c>
    </row>
    <row r="4" spans="1:4" x14ac:dyDescent="0.25">
      <c r="A4" s="4" t="s">
        <v>31</v>
      </c>
    </row>
    <row r="5" spans="1:4" x14ac:dyDescent="0.25">
      <c r="A5" s="4" t="s">
        <v>32</v>
      </c>
      <c r="B5" s="58">
        <v>420889</v>
      </c>
      <c r="C5" s="58">
        <v>382604</v>
      </c>
      <c r="D5" s="58">
        <v>1683551</v>
      </c>
    </row>
    <row r="6" spans="1:4" x14ac:dyDescent="0.25">
      <c r="A6" s="4" t="s">
        <v>33</v>
      </c>
      <c r="B6" s="58">
        <v>16488</v>
      </c>
      <c r="C6" s="58">
        <v>16337</v>
      </c>
      <c r="D6" s="58">
        <v>65953</v>
      </c>
    </row>
    <row r="7" spans="1:4" x14ac:dyDescent="0.25">
      <c r="A7" s="4" t="s">
        <v>34</v>
      </c>
      <c r="B7" s="58">
        <v>1116</v>
      </c>
      <c r="C7" s="58">
        <v>916</v>
      </c>
      <c r="D7" s="58">
        <v>4462</v>
      </c>
    </row>
    <row r="8" spans="1:4" x14ac:dyDescent="0.25">
      <c r="A8" s="4" t="s">
        <v>35</v>
      </c>
      <c r="B8" s="58">
        <v>0</v>
      </c>
      <c r="C8" s="58">
        <v>69498</v>
      </c>
      <c r="D8" s="58">
        <v>65665</v>
      </c>
    </row>
    <row r="9" spans="1:4" x14ac:dyDescent="0.25">
      <c r="A9" s="4" t="s">
        <v>144</v>
      </c>
      <c r="B9" s="58">
        <v>0</v>
      </c>
      <c r="C9" s="58">
        <v>0</v>
      </c>
      <c r="D9" s="58">
        <v>-2640</v>
      </c>
    </row>
    <row r="10" spans="1:4" x14ac:dyDescent="0.25">
      <c r="A10" s="4" t="s">
        <v>0</v>
      </c>
      <c r="B10" s="58">
        <v>438493</v>
      </c>
      <c r="C10" s="58">
        <v>469355</v>
      </c>
      <c r="D10" s="58">
        <v>1816991</v>
      </c>
    </row>
    <row r="11" spans="1:4" x14ac:dyDescent="0.25">
      <c r="A11" s="4" t="s">
        <v>36</v>
      </c>
    </row>
    <row r="12" spans="1:4" x14ac:dyDescent="0.25">
      <c r="A12" s="4" t="s">
        <v>37</v>
      </c>
      <c r="B12" s="58">
        <v>5540</v>
      </c>
      <c r="C12" s="58">
        <v>0</v>
      </c>
      <c r="D12" s="58">
        <v>23247</v>
      </c>
    </row>
    <row r="13" spans="1:4" x14ac:dyDescent="0.25">
      <c r="A13" s="4" t="s">
        <v>38</v>
      </c>
      <c r="B13" s="58">
        <v>20963</v>
      </c>
      <c r="C13" s="58">
        <v>0</v>
      </c>
      <c r="D13" s="58">
        <v>90991</v>
      </c>
    </row>
    <row r="14" spans="1:4" x14ac:dyDescent="0.25">
      <c r="A14" s="4" t="s">
        <v>39</v>
      </c>
      <c r="B14" s="58">
        <v>25678</v>
      </c>
      <c r="C14" s="58">
        <v>27503</v>
      </c>
      <c r="D14" s="58">
        <v>134820</v>
      </c>
    </row>
    <row r="15" spans="1:4" x14ac:dyDescent="0.25">
      <c r="A15" s="4" t="s">
        <v>40</v>
      </c>
      <c r="B15" s="58">
        <v>751</v>
      </c>
      <c r="C15" s="58">
        <v>916</v>
      </c>
      <c r="D15" s="58">
        <v>4258</v>
      </c>
    </row>
    <row r="16" spans="1:4" x14ac:dyDescent="0.25">
      <c r="A16" s="4" t="s">
        <v>1</v>
      </c>
      <c r="B16" s="58">
        <v>52932</v>
      </c>
      <c r="C16" s="58">
        <v>28419</v>
      </c>
      <c r="D16" s="58">
        <v>253316</v>
      </c>
    </row>
    <row r="17" spans="1:4" x14ac:dyDescent="0.25">
      <c r="A17" s="4" t="s">
        <v>41</v>
      </c>
    </row>
    <row r="18" spans="1:4" x14ac:dyDescent="0.25">
      <c r="A18" s="4" t="s">
        <v>42</v>
      </c>
      <c r="B18" s="58">
        <v>120</v>
      </c>
      <c r="C18" s="58">
        <v>60</v>
      </c>
      <c r="D18" s="58">
        <v>780</v>
      </c>
    </row>
    <row r="19" spans="1:4" x14ac:dyDescent="0.25">
      <c r="A19" s="4" t="s">
        <v>145</v>
      </c>
      <c r="B19" s="58">
        <v>0</v>
      </c>
      <c r="C19" s="58">
        <v>0</v>
      </c>
      <c r="D19" s="58">
        <v>1776</v>
      </c>
    </row>
    <row r="20" spans="1:4" x14ac:dyDescent="0.25">
      <c r="A20" s="4" t="s">
        <v>146</v>
      </c>
      <c r="B20" s="58">
        <v>0</v>
      </c>
      <c r="C20" s="58">
        <v>0</v>
      </c>
      <c r="D20" s="58">
        <v>69</v>
      </c>
    </row>
    <row r="21" spans="1:4" x14ac:dyDescent="0.25">
      <c r="A21" s="4" t="s">
        <v>43</v>
      </c>
      <c r="B21" s="58">
        <v>138</v>
      </c>
      <c r="C21" s="58">
        <v>98</v>
      </c>
      <c r="D21" s="58">
        <v>414</v>
      </c>
    </row>
    <row r="22" spans="1:4" x14ac:dyDescent="0.25">
      <c r="A22" s="4" t="s">
        <v>44</v>
      </c>
      <c r="B22" s="58">
        <v>6409</v>
      </c>
      <c r="C22" s="58">
        <v>4900</v>
      </c>
      <c r="D22" s="58">
        <v>24808</v>
      </c>
    </row>
    <row r="23" spans="1:4" x14ac:dyDescent="0.25">
      <c r="A23" s="4" t="s">
        <v>2</v>
      </c>
      <c r="B23" s="58">
        <v>6667</v>
      </c>
      <c r="C23" s="58">
        <v>5058</v>
      </c>
      <c r="D23" s="58">
        <v>27847</v>
      </c>
    </row>
    <row r="24" spans="1:4" x14ac:dyDescent="0.25">
      <c r="A24" s="4" t="s">
        <v>45</v>
      </c>
    </row>
    <row r="25" spans="1:4" x14ac:dyDescent="0.25">
      <c r="A25" s="4" t="s">
        <v>46</v>
      </c>
      <c r="B25" s="58">
        <v>0</v>
      </c>
      <c r="C25" s="58">
        <v>14369</v>
      </c>
      <c r="D25" s="58">
        <v>57450</v>
      </c>
    </row>
    <row r="26" spans="1:4" x14ac:dyDescent="0.25">
      <c r="A26" s="4" t="s">
        <v>3</v>
      </c>
      <c r="B26" s="58">
        <v>0</v>
      </c>
      <c r="C26" s="58">
        <v>14369</v>
      </c>
      <c r="D26" s="58">
        <v>57450</v>
      </c>
    </row>
    <row r="27" spans="1:4" x14ac:dyDescent="0.25">
      <c r="A27" s="4" t="s">
        <v>47</v>
      </c>
      <c r="B27" s="58">
        <v>498092</v>
      </c>
      <c r="C27" s="58">
        <v>517201</v>
      </c>
      <c r="D27" s="58">
        <v>2155604</v>
      </c>
    </row>
    <row r="28" spans="1:4" x14ac:dyDescent="0.25">
      <c r="A28" s="4" t="s">
        <v>48</v>
      </c>
    </row>
    <row r="29" spans="1:4" x14ac:dyDescent="0.25">
      <c r="A29" s="4" t="s">
        <v>49</v>
      </c>
      <c r="B29" s="58">
        <v>0</v>
      </c>
      <c r="C29" s="58">
        <v>2</v>
      </c>
      <c r="D29" s="58">
        <v>2</v>
      </c>
    </row>
    <row r="30" spans="1:4" x14ac:dyDescent="0.25">
      <c r="A30" s="4" t="s">
        <v>50</v>
      </c>
      <c r="B30" s="58">
        <v>0</v>
      </c>
      <c r="C30" s="58">
        <v>0</v>
      </c>
      <c r="D30" s="58">
        <v>0</v>
      </c>
    </row>
    <row r="31" spans="1:4" x14ac:dyDescent="0.25">
      <c r="A31" s="4" t="s">
        <v>140</v>
      </c>
      <c r="B31" s="58">
        <v>0</v>
      </c>
      <c r="C31" s="58">
        <v>0</v>
      </c>
      <c r="D31" s="58">
        <v>132965</v>
      </c>
    </row>
    <row r="32" spans="1:4" x14ac:dyDescent="0.25">
      <c r="A32" s="4" t="s">
        <v>51</v>
      </c>
      <c r="B32" s="58">
        <v>0</v>
      </c>
      <c r="C32" s="58">
        <v>2</v>
      </c>
      <c r="D32" s="58">
        <v>132967</v>
      </c>
    </row>
    <row r="33" spans="1:4" x14ac:dyDescent="0.25">
      <c r="A33" s="4" t="s">
        <v>52</v>
      </c>
      <c r="B33" s="58">
        <v>498092</v>
      </c>
      <c r="C33" s="58">
        <v>517203</v>
      </c>
      <c r="D33" s="58">
        <v>2288572</v>
      </c>
    </row>
    <row r="34" spans="1:4" x14ac:dyDescent="0.25">
      <c r="A34" s="4" t="s">
        <v>53</v>
      </c>
    </row>
    <row r="35" spans="1:4" x14ac:dyDescent="0.25">
      <c r="A35" s="4" t="s">
        <v>54</v>
      </c>
    </row>
    <row r="36" spans="1:4" x14ac:dyDescent="0.25">
      <c r="A36" s="4" t="s">
        <v>55</v>
      </c>
    </row>
    <row r="37" spans="1:4" x14ac:dyDescent="0.25">
      <c r="A37" s="4" t="s">
        <v>56</v>
      </c>
      <c r="B37" s="58">
        <v>-10704</v>
      </c>
      <c r="C37" s="58">
        <v>-10315</v>
      </c>
      <c r="D37" s="58">
        <v>-41404</v>
      </c>
    </row>
    <row r="38" spans="1:4" x14ac:dyDescent="0.25">
      <c r="A38" s="4" t="s">
        <v>57</v>
      </c>
      <c r="B38" s="58">
        <v>0</v>
      </c>
      <c r="C38" s="58">
        <v>-673</v>
      </c>
      <c r="D38" s="58">
        <v>-2009</v>
      </c>
    </row>
    <row r="39" spans="1:4" x14ac:dyDescent="0.25">
      <c r="A39" s="4" t="s">
        <v>58</v>
      </c>
      <c r="B39" s="58">
        <v>0</v>
      </c>
      <c r="C39" s="58">
        <v>-6601</v>
      </c>
      <c r="D39" s="58">
        <v>0</v>
      </c>
    </row>
    <row r="40" spans="1:4" x14ac:dyDescent="0.25">
      <c r="A40" s="4" t="s">
        <v>59</v>
      </c>
      <c r="B40" s="58">
        <v>0</v>
      </c>
      <c r="C40" s="58">
        <v>0</v>
      </c>
      <c r="D40" s="58">
        <v>0</v>
      </c>
    </row>
    <row r="41" spans="1:4" x14ac:dyDescent="0.25">
      <c r="A41" s="4" t="s">
        <v>60</v>
      </c>
      <c r="B41" s="58">
        <v>0</v>
      </c>
      <c r="C41" s="58">
        <v>0</v>
      </c>
      <c r="D41" s="58">
        <v>-19721</v>
      </c>
    </row>
    <row r="42" spans="1:4" x14ac:dyDescent="0.25">
      <c r="A42" s="4" t="s">
        <v>61</v>
      </c>
      <c r="B42" s="58">
        <v>-12867</v>
      </c>
      <c r="C42" s="58">
        <v>-10077</v>
      </c>
      <c r="D42" s="58">
        <v>-42930</v>
      </c>
    </row>
    <row r="43" spans="1:4" x14ac:dyDescent="0.25">
      <c r="A43" s="4" t="s">
        <v>62</v>
      </c>
      <c r="B43" s="58">
        <v>0</v>
      </c>
      <c r="C43" s="58">
        <v>0</v>
      </c>
      <c r="D43" s="58">
        <v>0</v>
      </c>
    </row>
    <row r="44" spans="1:4" x14ac:dyDescent="0.25">
      <c r="A44" s="4" t="s">
        <v>147</v>
      </c>
      <c r="B44" s="58">
        <v>-5002</v>
      </c>
      <c r="C44" s="58">
        <v>0</v>
      </c>
      <c r="D44" s="58">
        <v>-10605</v>
      </c>
    </row>
    <row r="45" spans="1:4" x14ac:dyDescent="0.25">
      <c r="A45" s="4" t="s">
        <v>63</v>
      </c>
      <c r="B45" s="58">
        <v>0</v>
      </c>
      <c r="C45" s="58">
        <v>0</v>
      </c>
      <c r="D45" s="58">
        <v>-13121</v>
      </c>
    </row>
    <row r="46" spans="1:4" x14ac:dyDescent="0.25">
      <c r="A46" s="4" t="s">
        <v>64</v>
      </c>
      <c r="B46" s="58">
        <v>-845</v>
      </c>
      <c r="C46" s="58">
        <v>-833</v>
      </c>
      <c r="D46" s="58">
        <v>-3380</v>
      </c>
    </row>
    <row r="47" spans="1:4" x14ac:dyDescent="0.25">
      <c r="A47" s="4" t="s">
        <v>65</v>
      </c>
      <c r="B47" s="58">
        <v>0</v>
      </c>
      <c r="C47" s="58">
        <v>-600</v>
      </c>
      <c r="D47" s="58">
        <v>0</v>
      </c>
    </row>
    <row r="48" spans="1:4" x14ac:dyDescent="0.25">
      <c r="A48" s="4" t="s">
        <v>66</v>
      </c>
      <c r="B48" s="58">
        <v>0</v>
      </c>
      <c r="C48" s="58">
        <v>-9467</v>
      </c>
      <c r="D48" s="58">
        <v>0</v>
      </c>
    </row>
    <row r="49" spans="1:4" x14ac:dyDescent="0.25">
      <c r="A49" s="4" t="s">
        <v>67</v>
      </c>
      <c r="B49" s="58">
        <v>0</v>
      </c>
      <c r="C49" s="58">
        <v>0</v>
      </c>
      <c r="D49" s="58">
        <v>-4630</v>
      </c>
    </row>
    <row r="50" spans="1:4" x14ac:dyDescent="0.25">
      <c r="A50" s="4" t="s">
        <v>68</v>
      </c>
      <c r="B50" s="58">
        <v>0</v>
      </c>
      <c r="C50" s="58">
        <v>0</v>
      </c>
      <c r="D50" s="58">
        <v>-20019</v>
      </c>
    </row>
    <row r="51" spans="1:4" x14ac:dyDescent="0.25">
      <c r="A51" s="4" t="s">
        <v>69</v>
      </c>
      <c r="B51" s="58">
        <v>-1501</v>
      </c>
      <c r="C51" s="58">
        <v>-4358</v>
      </c>
      <c r="D51" s="58">
        <v>-16801</v>
      </c>
    </row>
    <row r="52" spans="1:4" x14ac:dyDescent="0.25">
      <c r="A52" s="4" t="s">
        <v>70</v>
      </c>
      <c r="B52" s="58">
        <v>-2957</v>
      </c>
      <c r="C52" s="58">
        <v>-2949</v>
      </c>
      <c r="D52" s="58">
        <v>-11828</v>
      </c>
    </row>
    <row r="53" spans="1:4" x14ac:dyDescent="0.25">
      <c r="A53" s="4" t="s">
        <v>71</v>
      </c>
      <c r="B53" s="58">
        <v>0</v>
      </c>
      <c r="C53" s="58">
        <v>0</v>
      </c>
      <c r="D53" s="58">
        <v>0</v>
      </c>
    </row>
    <row r="54" spans="1:4" x14ac:dyDescent="0.25">
      <c r="A54" s="4" t="s">
        <v>4</v>
      </c>
      <c r="B54" s="58">
        <v>-33876</v>
      </c>
      <c r="C54" s="58">
        <v>-45873</v>
      </c>
      <c r="D54" s="58">
        <v>-186446</v>
      </c>
    </row>
    <row r="55" spans="1:4" x14ac:dyDescent="0.25">
      <c r="A55" s="4" t="s">
        <v>72</v>
      </c>
    </row>
    <row r="56" spans="1:4" x14ac:dyDescent="0.25">
      <c r="A56" s="4" t="s">
        <v>73</v>
      </c>
      <c r="B56" s="58">
        <v>0</v>
      </c>
      <c r="C56" s="58">
        <v>0</v>
      </c>
      <c r="D56" s="58">
        <v>0</v>
      </c>
    </row>
    <row r="57" spans="1:4" x14ac:dyDescent="0.25">
      <c r="A57" s="4" t="s">
        <v>74</v>
      </c>
      <c r="B57" s="58">
        <v>0</v>
      </c>
      <c r="C57" s="58">
        <v>0</v>
      </c>
      <c r="D57" s="58">
        <v>-10168</v>
      </c>
    </row>
    <row r="58" spans="1:4" x14ac:dyDescent="0.25">
      <c r="A58" s="4" t="s">
        <v>75</v>
      </c>
      <c r="B58" s="58">
        <v>-22695</v>
      </c>
      <c r="C58" s="58">
        <v>-617</v>
      </c>
      <c r="D58" s="58">
        <v>-22695</v>
      </c>
    </row>
    <row r="59" spans="1:4" x14ac:dyDescent="0.25">
      <c r="A59" s="4" t="s">
        <v>76</v>
      </c>
      <c r="B59" s="58">
        <v>0</v>
      </c>
      <c r="C59" s="58">
        <v>-1299</v>
      </c>
      <c r="D59" s="58">
        <v>0</v>
      </c>
    </row>
    <row r="60" spans="1:4" x14ac:dyDescent="0.25">
      <c r="A60" s="4" t="s">
        <v>77</v>
      </c>
      <c r="B60" s="58">
        <v>0</v>
      </c>
      <c r="C60" s="58">
        <v>-867</v>
      </c>
      <c r="D60" s="58">
        <v>-2424</v>
      </c>
    </row>
    <row r="61" spans="1:4" x14ac:dyDescent="0.25">
      <c r="A61" s="4" t="s">
        <v>78</v>
      </c>
      <c r="B61" s="58">
        <v>-4924</v>
      </c>
      <c r="C61" s="58">
        <v>0</v>
      </c>
      <c r="D61" s="58">
        <v>-68307</v>
      </c>
    </row>
    <row r="62" spans="1:4" x14ac:dyDescent="0.25">
      <c r="A62" s="4" t="s">
        <v>79</v>
      </c>
      <c r="B62" s="58">
        <v>-83934</v>
      </c>
      <c r="C62" s="58">
        <v>0</v>
      </c>
      <c r="D62" s="58">
        <v>-197218</v>
      </c>
    </row>
    <row r="63" spans="1:4" x14ac:dyDescent="0.25">
      <c r="A63" s="4" t="s">
        <v>5</v>
      </c>
      <c r="B63" s="58">
        <v>-111553</v>
      </c>
      <c r="C63" s="58">
        <v>-2783</v>
      </c>
      <c r="D63" s="58">
        <v>-300812</v>
      </c>
    </row>
    <row r="64" spans="1:4" x14ac:dyDescent="0.25">
      <c r="A64" s="4" t="s">
        <v>80</v>
      </c>
    </row>
    <row r="65" spans="1:4" x14ac:dyDescent="0.25">
      <c r="A65" s="4" t="s">
        <v>81</v>
      </c>
      <c r="B65" s="58">
        <v>0</v>
      </c>
      <c r="C65" s="58">
        <v>0</v>
      </c>
      <c r="D65" s="58">
        <v>0</v>
      </c>
    </row>
    <row r="66" spans="1:4" x14ac:dyDescent="0.25">
      <c r="A66" s="4" t="s">
        <v>149</v>
      </c>
      <c r="B66" s="58">
        <v>0</v>
      </c>
      <c r="C66" s="58">
        <v>0</v>
      </c>
      <c r="D66" s="58">
        <v>-12867</v>
      </c>
    </row>
    <row r="67" spans="1:4" x14ac:dyDescent="0.25">
      <c r="A67" s="4" t="s">
        <v>6</v>
      </c>
      <c r="B67" s="58">
        <v>0</v>
      </c>
      <c r="C67" s="58">
        <v>0</v>
      </c>
      <c r="D67" s="58">
        <v>-12867</v>
      </c>
    </row>
    <row r="68" spans="1:4" x14ac:dyDescent="0.25">
      <c r="A68" s="4" t="s">
        <v>82</v>
      </c>
    </row>
    <row r="69" spans="1:4" x14ac:dyDescent="0.25">
      <c r="A69" s="4" t="s">
        <v>7</v>
      </c>
      <c r="B69" s="58">
        <v>-48063</v>
      </c>
      <c r="C69" s="58">
        <v>-49111</v>
      </c>
      <c r="D69" s="58">
        <v>-199676</v>
      </c>
    </row>
    <row r="70" spans="1:4" x14ac:dyDescent="0.25">
      <c r="A70" s="4" t="s">
        <v>8</v>
      </c>
      <c r="B70" s="58">
        <v>-31250</v>
      </c>
      <c r="C70" s="58">
        <v>-33177</v>
      </c>
      <c r="D70" s="58">
        <v>-287816</v>
      </c>
    </row>
    <row r="71" spans="1:4" x14ac:dyDescent="0.25">
      <c r="A71" s="4" t="s">
        <v>9</v>
      </c>
      <c r="B71" s="58">
        <v>0</v>
      </c>
      <c r="C71" s="58">
        <v>-50928</v>
      </c>
      <c r="D71" s="58">
        <v>-53729</v>
      </c>
    </row>
    <row r="72" spans="1:4" x14ac:dyDescent="0.25">
      <c r="A72" s="4" t="s">
        <v>10</v>
      </c>
      <c r="B72" s="58">
        <v>0</v>
      </c>
      <c r="C72" s="58">
        <v>-34728</v>
      </c>
      <c r="D72" s="58">
        <v>-22747</v>
      </c>
    </row>
    <row r="73" spans="1:4" x14ac:dyDescent="0.25">
      <c r="A73" s="4" t="s">
        <v>11</v>
      </c>
      <c r="B73" s="58">
        <v>-79313</v>
      </c>
      <c r="C73" s="58">
        <v>-167944</v>
      </c>
      <c r="D73" s="58">
        <v>-563968</v>
      </c>
    </row>
    <row r="74" spans="1:4" x14ac:dyDescent="0.25">
      <c r="A74" s="4" t="s">
        <v>83</v>
      </c>
    </row>
    <row r="75" spans="1:4" x14ac:dyDescent="0.25">
      <c r="A75" s="4" t="s">
        <v>84</v>
      </c>
      <c r="B75" s="58">
        <v>-7617</v>
      </c>
      <c r="C75" s="58">
        <v>-6925</v>
      </c>
      <c r="D75" s="58">
        <v>-30469</v>
      </c>
    </row>
    <row r="76" spans="1:4" x14ac:dyDescent="0.25">
      <c r="A76" s="4" t="s">
        <v>85</v>
      </c>
      <c r="B76" s="58">
        <v>-23408</v>
      </c>
      <c r="C76" s="58">
        <v>-23408</v>
      </c>
      <c r="D76" s="58">
        <v>-93633</v>
      </c>
    </row>
    <row r="77" spans="1:4" x14ac:dyDescent="0.25">
      <c r="A77" s="4" t="s">
        <v>86</v>
      </c>
      <c r="B77" s="58">
        <v>-10221</v>
      </c>
      <c r="C77" s="58">
        <v>-10595</v>
      </c>
      <c r="D77" s="58">
        <v>-40885</v>
      </c>
    </row>
    <row r="78" spans="1:4" x14ac:dyDescent="0.25">
      <c r="A78" s="4" t="s">
        <v>87</v>
      </c>
      <c r="B78" s="58">
        <v>-7479</v>
      </c>
      <c r="C78" s="58">
        <v>-7479</v>
      </c>
      <c r="D78" s="58">
        <v>-29652</v>
      </c>
    </row>
    <row r="79" spans="1:4" x14ac:dyDescent="0.25">
      <c r="A79" s="4" t="s">
        <v>12</v>
      </c>
      <c r="B79" s="58">
        <v>-48725</v>
      </c>
      <c r="C79" s="58">
        <v>-48407</v>
      </c>
      <c r="D79" s="58">
        <v>-194639</v>
      </c>
    </row>
    <row r="80" spans="1:4" x14ac:dyDescent="0.25">
      <c r="A80" s="4" t="s">
        <v>88</v>
      </c>
    </row>
    <row r="81" spans="1:4" x14ac:dyDescent="0.25">
      <c r="A81" s="4" t="s">
        <v>89</v>
      </c>
      <c r="B81" s="58">
        <v>0</v>
      </c>
      <c r="C81" s="58">
        <v>0</v>
      </c>
      <c r="D81" s="58">
        <v>0</v>
      </c>
    </row>
    <row r="82" spans="1:4" x14ac:dyDescent="0.25">
      <c r="A82" s="4" t="s">
        <v>90</v>
      </c>
      <c r="B82" s="58">
        <v>0</v>
      </c>
      <c r="C82" s="58">
        <v>0</v>
      </c>
      <c r="D82" s="58">
        <v>0</v>
      </c>
    </row>
    <row r="83" spans="1:4" x14ac:dyDescent="0.25">
      <c r="A83" s="4" t="s">
        <v>91</v>
      </c>
      <c r="B83" s="58">
        <v>-273467</v>
      </c>
      <c r="C83" s="58">
        <v>-265007</v>
      </c>
      <c r="D83" s="58">
        <v>-1258732</v>
      </c>
    </row>
    <row r="84" spans="1:4" x14ac:dyDescent="0.25">
      <c r="A84" s="4" t="s">
        <v>92</v>
      </c>
    </row>
    <row r="85" spans="1:4" x14ac:dyDescent="0.25">
      <c r="A85" s="4" t="s">
        <v>93</v>
      </c>
    </row>
    <row r="86" spans="1:4" x14ac:dyDescent="0.25">
      <c r="A86" s="4" t="s">
        <v>94</v>
      </c>
      <c r="B86" s="58">
        <v>-6486</v>
      </c>
      <c r="C86" s="58">
        <v>-248</v>
      </c>
      <c r="D86" s="58">
        <v>-7151</v>
      </c>
    </row>
    <row r="87" spans="1:4" x14ac:dyDescent="0.25">
      <c r="A87" s="4" t="s">
        <v>95</v>
      </c>
      <c r="B87" s="58">
        <v>-6486</v>
      </c>
      <c r="C87" s="58">
        <v>-248</v>
      </c>
      <c r="D87" s="58">
        <v>-7151</v>
      </c>
    </row>
    <row r="88" spans="1:4" x14ac:dyDescent="0.25">
      <c r="A88" s="4" t="s">
        <v>96</v>
      </c>
    </row>
    <row r="89" spans="1:4" x14ac:dyDescent="0.25">
      <c r="A89" s="4" t="s">
        <v>97</v>
      </c>
      <c r="B89" s="58">
        <v>0</v>
      </c>
      <c r="C89" s="58">
        <v>0</v>
      </c>
      <c r="D89" s="58">
        <v>0</v>
      </c>
    </row>
    <row r="90" spans="1:4" x14ac:dyDescent="0.25">
      <c r="A90" s="4" t="s">
        <v>98</v>
      </c>
      <c r="B90" s="58">
        <v>0</v>
      </c>
      <c r="C90" s="58">
        <v>0</v>
      </c>
      <c r="D90" s="58">
        <v>-644</v>
      </c>
    </row>
    <row r="91" spans="1:4" x14ac:dyDescent="0.25">
      <c r="A91" s="4" t="s">
        <v>99</v>
      </c>
      <c r="B91" s="58">
        <v>0</v>
      </c>
      <c r="C91" s="58">
        <v>0</v>
      </c>
      <c r="D91" s="58">
        <v>-644</v>
      </c>
    </row>
    <row r="92" spans="1:4" x14ac:dyDescent="0.25">
      <c r="A92" s="4" t="s">
        <v>100</v>
      </c>
    </row>
    <row r="93" spans="1:4" x14ac:dyDescent="0.25">
      <c r="A93" s="4" t="s">
        <v>101</v>
      </c>
      <c r="B93" s="58">
        <v>0</v>
      </c>
      <c r="C93" s="58">
        <v>0</v>
      </c>
      <c r="D93" s="58">
        <v>40000</v>
      </c>
    </row>
    <row r="94" spans="1:4" x14ac:dyDescent="0.25">
      <c r="A94" s="4" t="s">
        <v>102</v>
      </c>
      <c r="B94" s="58">
        <v>0</v>
      </c>
      <c r="C94" s="58">
        <v>0</v>
      </c>
      <c r="D94" s="58">
        <v>0</v>
      </c>
    </row>
    <row r="95" spans="1:4" x14ac:dyDescent="0.25">
      <c r="A95" s="4" t="s">
        <v>103</v>
      </c>
      <c r="B95" s="58">
        <v>0</v>
      </c>
      <c r="C95" s="58">
        <v>0</v>
      </c>
      <c r="D95" s="58">
        <v>-3784</v>
      </c>
    </row>
    <row r="96" spans="1:4" x14ac:dyDescent="0.25">
      <c r="A96" s="4" t="s">
        <v>104</v>
      </c>
      <c r="B96" s="58">
        <v>-15160</v>
      </c>
      <c r="C96" s="58">
        <v>-14549</v>
      </c>
      <c r="D96" s="58">
        <v>-62028</v>
      </c>
    </row>
    <row r="97" spans="1:4" x14ac:dyDescent="0.25">
      <c r="A97" s="4" t="s">
        <v>105</v>
      </c>
      <c r="B97" s="58">
        <v>0</v>
      </c>
      <c r="C97" s="58">
        <v>-2052</v>
      </c>
      <c r="D97" s="58">
        <v>-2072</v>
      </c>
    </row>
    <row r="98" spans="1:4" x14ac:dyDescent="0.25">
      <c r="A98" s="4" t="s">
        <v>141</v>
      </c>
      <c r="B98" s="58">
        <v>-854</v>
      </c>
      <c r="C98" s="58">
        <v>0</v>
      </c>
      <c r="D98" s="58">
        <v>-3451</v>
      </c>
    </row>
    <row r="99" spans="1:4" x14ac:dyDescent="0.25">
      <c r="A99" s="4" t="s">
        <v>106</v>
      </c>
      <c r="B99" s="58">
        <v>0</v>
      </c>
      <c r="C99" s="58">
        <v>0</v>
      </c>
      <c r="D99" s="58">
        <v>0</v>
      </c>
    </row>
    <row r="100" spans="1:4" x14ac:dyDescent="0.25">
      <c r="A100" s="4" t="s">
        <v>107</v>
      </c>
      <c r="B100" s="58">
        <v>-16014</v>
      </c>
      <c r="C100" s="58">
        <v>-16601</v>
      </c>
      <c r="D100" s="58">
        <v>-31335</v>
      </c>
    </row>
    <row r="101" spans="1:4" x14ac:dyDescent="0.25">
      <c r="A101" s="4" t="s">
        <v>108</v>
      </c>
    </row>
    <row r="102" spans="1:4" x14ac:dyDescent="0.25">
      <c r="A102" s="4" t="s">
        <v>109</v>
      </c>
      <c r="B102" s="58">
        <v>-5735</v>
      </c>
      <c r="C102" s="58">
        <v>404</v>
      </c>
      <c r="D102" s="58">
        <v>-7024</v>
      </c>
    </row>
    <row r="103" spans="1:4" x14ac:dyDescent="0.25">
      <c r="A103" s="4" t="s">
        <v>110</v>
      </c>
      <c r="B103" s="58">
        <v>-41514</v>
      </c>
      <c r="C103" s="58">
        <v>-30477</v>
      </c>
      <c r="D103" s="58">
        <v>-165601</v>
      </c>
    </row>
    <row r="104" spans="1:4" x14ac:dyDescent="0.25">
      <c r="A104" s="4" t="s">
        <v>111</v>
      </c>
      <c r="B104" s="58">
        <v>-47250</v>
      </c>
      <c r="C104" s="58">
        <v>-30073</v>
      </c>
      <c r="D104" s="58">
        <v>-172625</v>
      </c>
    </row>
    <row r="105" spans="1:4" x14ac:dyDescent="0.25">
      <c r="A105" s="4" t="s">
        <v>92</v>
      </c>
    </row>
    <row r="106" spans="1:4" x14ac:dyDescent="0.25">
      <c r="A106" s="4" t="s">
        <v>112</v>
      </c>
      <c r="B106" s="58">
        <v>-10424</v>
      </c>
      <c r="C106" s="58">
        <v>-341</v>
      </c>
      <c r="D106" s="58">
        <v>-26249</v>
      </c>
    </row>
    <row r="107" spans="1:4" x14ac:dyDescent="0.25">
      <c r="A107" s="4" t="s">
        <v>113</v>
      </c>
      <c r="B107" s="58">
        <v>-595</v>
      </c>
      <c r="C107" s="58">
        <v>-661</v>
      </c>
      <c r="D107" s="58">
        <v>-2380</v>
      </c>
    </row>
    <row r="108" spans="1:4" x14ac:dyDescent="0.25">
      <c r="A108" s="4" t="s">
        <v>13</v>
      </c>
      <c r="B108" s="58">
        <v>-11019</v>
      </c>
      <c r="C108" s="58">
        <v>-1002</v>
      </c>
      <c r="D108" s="58">
        <v>-28629</v>
      </c>
    </row>
    <row r="109" spans="1:4" x14ac:dyDescent="0.25">
      <c r="A109" s="4" t="s">
        <v>13</v>
      </c>
      <c r="B109" s="58">
        <v>-80769</v>
      </c>
      <c r="C109" s="58">
        <v>-47925</v>
      </c>
      <c r="D109" s="58">
        <v>-240384</v>
      </c>
    </row>
    <row r="110" spans="1:4" x14ac:dyDescent="0.25">
      <c r="A110" s="4" t="s">
        <v>114</v>
      </c>
    </row>
    <row r="111" spans="1:4" x14ac:dyDescent="0.25">
      <c r="A111" s="4" t="s">
        <v>115</v>
      </c>
    </row>
    <row r="112" spans="1:4" x14ac:dyDescent="0.25">
      <c r="A112" s="4" t="s">
        <v>116</v>
      </c>
      <c r="B112" s="58">
        <v>0</v>
      </c>
      <c r="C112" s="58">
        <v>0</v>
      </c>
      <c r="D112" s="58">
        <v>118400</v>
      </c>
    </row>
    <row r="113" spans="1:4" x14ac:dyDescent="0.25">
      <c r="A113" s="4" t="s">
        <v>117</v>
      </c>
      <c r="B113" s="58">
        <v>0</v>
      </c>
      <c r="C113" s="58">
        <v>0</v>
      </c>
      <c r="D113" s="58">
        <v>118400</v>
      </c>
    </row>
    <row r="114" spans="1:4" x14ac:dyDescent="0.25">
      <c r="A114" s="4" t="s">
        <v>118</v>
      </c>
    </row>
    <row r="115" spans="1:4" x14ac:dyDescent="0.25">
      <c r="A115" s="4" t="s">
        <v>119</v>
      </c>
      <c r="B115" s="58">
        <v>0</v>
      </c>
      <c r="C115" s="58">
        <v>0</v>
      </c>
      <c r="D115" s="58">
        <v>37201</v>
      </c>
    </row>
    <row r="116" spans="1:4" x14ac:dyDescent="0.25">
      <c r="A116" s="4" t="s">
        <v>120</v>
      </c>
      <c r="B116" s="58">
        <v>0</v>
      </c>
      <c r="C116" s="58">
        <v>0</v>
      </c>
      <c r="D116" s="58">
        <v>37201</v>
      </c>
    </row>
    <row r="117" spans="1:4" x14ac:dyDescent="0.25">
      <c r="A117" s="4" t="s">
        <v>121</v>
      </c>
      <c r="B117" s="58">
        <v>0</v>
      </c>
      <c r="C117" s="58">
        <v>0</v>
      </c>
      <c r="D117" s="58">
        <v>155601</v>
      </c>
    </row>
    <row r="118" spans="1:4" x14ac:dyDescent="0.25">
      <c r="A118" s="4" t="s">
        <v>122</v>
      </c>
      <c r="B118" s="58">
        <v>143856</v>
      </c>
      <c r="C118" s="58">
        <v>204271</v>
      </c>
      <c r="D118" s="58">
        <v>945056</v>
      </c>
    </row>
    <row r="119" spans="1:4" x14ac:dyDescent="0.25">
      <c r="A119" s="4" t="s">
        <v>123</v>
      </c>
    </row>
    <row r="120" spans="1:4" x14ac:dyDescent="0.25">
      <c r="A120" s="4" t="s">
        <v>124</v>
      </c>
      <c r="B120" s="58">
        <v>-456375</v>
      </c>
      <c r="C120" s="58">
        <v>-456375</v>
      </c>
      <c r="D120" s="58">
        <v>-1825500</v>
      </c>
    </row>
    <row r="121" spans="1:4" x14ac:dyDescent="0.25">
      <c r="A121" s="4" t="s">
        <v>125</v>
      </c>
      <c r="B121" s="58">
        <v>-1032</v>
      </c>
      <c r="C121" s="58">
        <v>-1032</v>
      </c>
      <c r="D121" s="58">
        <v>-4128</v>
      </c>
    </row>
    <row r="122" spans="1:4" x14ac:dyDescent="0.25">
      <c r="A122" s="4" t="s">
        <v>14</v>
      </c>
      <c r="B122" s="58">
        <v>-457407</v>
      </c>
      <c r="C122" s="58">
        <v>-457407</v>
      </c>
      <c r="D122" s="58">
        <v>-1829628</v>
      </c>
    </row>
    <row r="123" spans="1:4" x14ac:dyDescent="0.25">
      <c r="A123" s="4" t="s">
        <v>273</v>
      </c>
    </row>
    <row r="124" spans="1:4" x14ac:dyDescent="0.25">
      <c r="A124" s="4" t="s">
        <v>274</v>
      </c>
      <c r="B124" s="58">
        <v>-16436</v>
      </c>
      <c r="C124" s="58">
        <v>0</v>
      </c>
      <c r="D124" s="58">
        <v>-16436</v>
      </c>
    </row>
    <row r="125" spans="1:4" x14ac:dyDescent="0.25">
      <c r="A125" s="4" t="s">
        <v>275</v>
      </c>
      <c r="B125" s="58">
        <v>-16436</v>
      </c>
      <c r="C125" s="58">
        <v>0</v>
      </c>
      <c r="D125" s="58">
        <v>-16436</v>
      </c>
    </row>
    <row r="126" spans="1:4" x14ac:dyDescent="0.25">
      <c r="A126" s="4" t="s">
        <v>126</v>
      </c>
      <c r="B126" s="58">
        <v>-828079</v>
      </c>
      <c r="C126" s="58">
        <v>-770339</v>
      </c>
      <c r="D126" s="58">
        <v>-3189579</v>
      </c>
    </row>
    <row r="127" spans="1:4" x14ac:dyDescent="0.25">
      <c r="A127" s="4" t="s">
        <v>127</v>
      </c>
      <c r="B127" s="58">
        <v>-329987</v>
      </c>
      <c r="C127" s="58">
        <v>-253136</v>
      </c>
      <c r="D127" s="58">
        <v>-901007</v>
      </c>
    </row>
    <row r="128" spans="1:4" x14ac:dyDescent="0.25">
      <c r="A128" s="4" t="s">
        <v>128</v>
      </c>
    </row>
    <row r="129" spans="1:4" x14ac:dyDescent="0.25">
      <c r="A129" s="4" t="s">
        <v>129</v>
      </c>
    </row>
    <row r="130" spans="1:4" x14ac:dyDescent="0.25">
      <c r="A130" s="4" t="s">
        <v>130</v>
      </c>
      <c r="B130" s="58">
        <v>0</v>
      </c>
      <c r="C130" s="58">
        <v>0</v>
      </c>
      <c r="D130" s="58">
        <v>-72618</v>
      </c>
    </row>
    <row r="131" spans="1:4" x14ac:dyDescent="0.25">
      <c r="A131" s="4" t="s">
        <v>150</v>
      </c>
      <c r="B131" s="58">
        <v>-207</v>
      </c>
      <c r="C131" s="58">
        <v>0</v>
      </c>
      <c r="D131" s="58">
        <v>-88</v>
      </c>
    </row>
    <row r="132" spans="1:4" x14ac:dyDescent="0.25">
      <c r="A132" s="4" t="s">
        <v>131</v>
      </c>
      <c r="B132" s="58">
        <v>-207</v>
      </c>
      <c r="C132" s="58">
        <v>0</v>
      </c>
      <c r="D132" s="58">
        <v>-72706</v>
      </c>
    </row>
    <row r="133" spans="1:4" x14ac:dyDescent="0.25">
      <c r="A133" s="4" t="s">
        <v>132</v>
      </c>
    </row>
    <row r="134" spans="1:4" x14ac:dyDescent="0.25">
      <c r="A134" s="4" t="s">
        <v>133</v>
      </c>
      <c r="B134" s="58">
        <v>0</v>
      </c>
      <c r="C134" s="58">
        <v>-122150</v>
      </c>
      <c r="D134" s="58">
        <v>-401987</v>
      </c>
    </row>
    <row r="135" spans="1:4" x14ac:dyDescent="0.25">
      <c r="A135" s="4" t="s">
        <v>134</v>
      </c>
      <c r="B135" s="58">
        <v>0</v>
      </c>
      <c r="C135" s="58">
        <v>-122150</v>
      </c>
      <c r="D135" s="58">
        <v>-401987</v>
      </c>
    </row>
    <row r="136" spans="1:4" x14ac:dyDescent="0.25">
      <c r="A136" s="4" t="s">
        <v>135</v>
      </c>
      <c r="B136" s="58">
        <v>-330194</v>
      </c>
      <c r="C136" s="58">
        <v>-375286</v>
      </c>
      <c r="D136" s="58">
        <v>-1375701</v>
      </c>
    </row>
    <row r="137" spans="1:4" x14ac:dyDescent="0.25">
      <c r="A137" s="4" t="s">
        <v>136</v>
      </c>
      <c r="B137" s="58">
        <v>-330194</v>
      </c>
      <c r="C137" s="58">
        <v>-375286</v>
      </c>
      <c r="D137" s="58">
        <v>-1375701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B745B-D04A-4519-8045-C0070D44BEC4}">
  <dimension ref="A1"/>
  <sheetViews>
    <sheetView workbookViewId="0">
      <selection activeCell="K23" sqref="K23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10E4-AEBC-47E0-8294-1DD6701247F3}">
  <dimension ref="A1"/>
  <sheetViews>
    <sheetView workbookViewId="0">
      <selection activeCell="K23" sqref="K23"/>
    </sheetView>
  </sheetViews>
  <sheetFormatPr defaultRowHeight="15" x14ac:dyDescent="0.25"/>
  <cols>
    <col min="1" max="16384" width="9.140625" style="4"/>
  </cols>
  <sheetData>
    <row r="1" spans="1:1" x14ac:dyDescent="0.25">
      <c r="A1" s="4" t="s">
        <v>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5A13-D643-40F2-AA00-790B44B19F62}">
  <dimension ref="A1"/>
  <sheetViews>
    <sheetView workbookViewId="0">
      <selection activeCell="K23" sqref="K23"/>
    </sheetView>
  </sheetViews>
  <sheetFormatPr defaultRowHeight="15" x14ac:dyDescent="0.25"/>
  <cols>
    <col min="1" max="16384" width="9.140625" style="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Budget 2026</vt:lpstr>
      <vt:lpstr>Uppföljning 2026</vt:lpstr>
      <vt:lpstr>Jan</vt:lpstr>
      <vt:lpstr>Feb</vt:lpstr>
      <vt:lpstr>Mar</vt:lpstr>
      <vt:lpstr>Apr</vt:lpstr>
      <vt:lpstr>Maj</vt:lpstr>
      <vt:lpstr>Jun</vt:lpstr>
      <vt:lpstr>Jul</vt:lpstr>
      <vt:lpstr>Aug</vt:lpstr>
      <vt:lpstr>Sep</vt:lpstr>
      <vt:lpstr>Okt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 Sävenmark</dc:creator>
  <cp:lastModifiedBy>Towe Sävenmark</cp:lastModifiedBy>
  <dcterms:created xsi:type="dcterms:W3CDTF">2026-04-22T10:47:11Z</dcterms:created>
  <dcterms:modified xsi:type="dcterms:W3CDTF">2026-05-12T17:21:50Z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0029e2-197c-4e5b-ad9c-d6d8a41011dc_Enabled">
    <vt:lpwstr>true</vt:lpwstr>
  </property>
  <property fmtid="{D5CDD505-2E9C-101B-9397-08002B2CF9AE}" pid="3" name="MSIP_Label_4e0029e2-197c-4e5b-ad9c-d6d8a41011dc_SetDate">
    <vt:lpwstr>2026-04-22T10:47:11Z</vt:lpwstr>
  </property>
  <property fmtid="{D5CDD505-2E9C-101B-9397-08002B2CF9AE}" pid="4" name="MSIP_Label_4e0029e2-197c-4e5b-ad9c-d6d8a41011dc_Method">
    <vt:lpwstr>Privileged</vt:lpwstr>
  </property>
  <property fmtid="{D5CDD505-2E9C-101B-9397-08002B2CF9AE}" pid="5" name="MSIP_Label_4e0029e2-197c-4e5b-ad9c-d6d8a41011dc_Name">
    <vt:lpwstr>Intern</vt:lpwstr>
  </property>
  <property fmtid="{D5CDD505-2E9C-101B-9397-08002B2CF9AE}" pid="6" name="MSIP_Label_4e0029e2-197c-4e5b-ad9c-d6d8a41011dc_SiteId">
    <vt:lpwstr>1e4e7cc6-7b26-46be-915e-cd1c8633e92f</vt:lpwstr>
  </property>
  <property fmtid="{D5CDD505-2E9C-101B-9397-08002B2CF9AE}" pid="7" name="MSIP_Label_4e0029e2-197c-4e5b-ad9c-d6d8a41011dc_ActionId">
    <vt:lpwstr>57596666-0270-43c5-8981-9656aee25168</vt:lpwstr>
  </property>
  <property fmtid="{D5CDD505-2E9C-101B-9397-08002B2CF9AE}" pid="8" name="MSIP_Label_4e0029e2-197c-4e5b-ad9c-d6d8a41011dc_ContentBits">
    <vt:lpwstr>2</vt:lpwstr>
  </property>
  <property fmtid="{D5CDD505-2E9C-101B-9397-08002B2CF9AE}" pid="9" name="MSIP_Label_4e0029e2-197c-4e5b-ad9c-d6d8a41011dc_Tag">
    <vt:lpwstr>10, 0, 1, 1</vt:lpwstr>
  </property>
</Properties>
</file>