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fgrp-my.sharepoint.com/personal/towe_savenmark_lansforsakringar_se/Documents/Towe/BRF Sätra Torg/"/>
    </mc:Choice>
  </mc:AlternateContent>
  <xr:revisionPtr revIDLastSave="0" documentId="8_{82D32D6D-A073-43FC-A8EC-642BF1FF9D61}" xr6:coauthVersionLast="47" xr6:coauthVersionMax="47" xr10:uidLastSave="{00000000-0000-0000-0000-000000000000}"/>
  <bookViews>
    <workbookView xWindow="-120" yWindow="-120" windowWidth="29040" windowHeight="15720" activeTab="1" xr2:uid="{173E0326-5946-4DD4-87EB-3646B7F0075F}"/>
  </bookViews>
  <sheets>
    <sheet name="Översikt år för år" sheetId="3" r:id="rId1"/>
    <sheet name="Åtgärder per år" sheetId="2" r:id="rId2"/>
    <sheet name="Åtgärder per kategori" sheetId="1" state="hidden" r:id="rId3"/>
  </sheets>
  <calcPr calcId="191029"/>
  <pivotCaches>
    <pivotCache cacheId="6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K4" i="1"/>
  <c r="E13" i="2"/>
  <c r="E12" i="2"/>
  <c r="E10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<sst xmlns="http://schemas.openxmlformats.org/spreadsheetml/2006/main" count="459" uniqueCount="114">
  <si>
    <t>Fastighet</t>
  </si>
  <si>
    <t>År</t>
  </si>
  <si>
    <t>Kategori</t>
  </si>
  <si>
    <t>Namn</t>
  </si>
  <si>
    <t>Status</t>
  </si>
  <si>
    <t>Föregående år</t>
  </si>
  <si>
    <t>Intervall</t>
  </si>
  <si>
    <t>Antal</t>
  </si>
  <si>
    <t>Enhet</t>
  </si>
  <si>
    <t>Styckpris (exkl. moms)</t>
  </si>
  <si>
    <t>Totalt pris (inkl. moms)</t>
  </si>
  <si>
    <t>Andel investering</t>
  </si>
  <si>
    <t>Investeringskostnad (inkl. moms)</t>
  </si>
  <si>
    <t>Underhållskostnad (inkl. moms)</t>
  </si>
  <si>
    <t>Totalt utsläpp</t>
  </si>
  <si>
    <t>Energibesparande?</t>
  </si>
  <si>
    <t>Brf Sätra Torg</t>
  </si>
  <si>
    <t>Vatten och avlopp</t>
  </si>
  <si>
    <t>Avloppsstammar, spolning</t>
  </si>
  <si>
    <t>Planerad</t>
  </si>
  <si>
    <t>lgh</t>
  </si>
  <si>
    <t>Nej</t>
  </si>
  <si>
    <t>st</t>
  </si>
  <si>
    <t>Garage</t>
  </si>
  <si>
    <t>Betonggolv, impregnering/ytskiktsbehandling</t>
  </si>
  <si>
    <t>m2</t>
  </si>
  <si>
    <t>Myndighetskrav och besiktningar</t>
  </si>
  <si>
    <t>OVK (obligatorisk ventilationskontroll) FTX-system</t>
  </si>
  <si>
    <t>lgh/lokaler</t>
  </si>
  <si>
    <t>Ventilation</t>
  </si>
  <si>
    <t>Ventilationskanaler &amp; aggregat, rengöring</t>
  </si>
  <si>
    <t>Ja</t>
  </si>
  <si>
    <t>P-platser, linjemålning</t>
  </si>
  <si>
    <t>Mark &amp; Utemiljö</t>
  </si>
  <si>
    <t>Pergola, stålram, målning</t>
  </si>
  <si>
    <t>Energideklaration</t>
  </si>
  <si>
    <t>Avfall och återvinning</t>
  </si>
  <si>
    <t>Avfallsbehållare, besiktning</t>
  </si>
  <si>
    <t>Hissar</t>
  </si>
  <si>
    <t>Hisslinor, byte</t>
  </si>
  <si>
    <t>Innerbehållare, matavfall och hushållsavfall, byte</t>
  </si>
  <si>
    <t>El och belysning</t>
  </si>
  <si>
    <t>Portautomatik, garageport, byte</t>
  </si>
  <si>
    <t>Värmesystem</t>
  </si>
  <si>
    <t>Termostat &amp; injustering, byte</t>
  </si>
  <si>
    <t>Fönster</t>
  </si>
  <si>
    <t>Tätningslister, fönster, byte</t>
  </si>
  <si>
    <t>Betongundersökning, klorid &amp; karbonatiseringsprov</t>
  </si>
  <si>
    <t>Cykelhus, målning</t>
  </si>
  <si>
    <t>Kanalfläktar/frånluftsfläktar, byte</t>
  </si>
  <si>
    <t>Trapphus</t>
  </si>
  <si>
    <t>Trapphus, entré &amp; våningsplan, målning</t>
  </si>
  <si>
    <t>plan</t>
  </si>
  <si>
    <t>Brandgasfläkt, byte</t>
  </si>
  <si>
    <t>FTX-aggregat, renovering</t>
  </si>
  <si>
    <t>Tak</t>
  </si>
  <si>
    <t>Plåttak/plåtdetaljer, blästring &amp; målning</t>
  </si>
  <si>
    <t>Bänkanordning, byte</t>
  </si>
  <si>
    <t xml:space="preserve">Dörrautomatik, byte </t>
  </si>
  <si>
    <t>Fasadbelysning, byte</t>
  </si>
  <si>
    <t>Laddbox, elbil, byte</t>
  </si>
  <si>
    <t>LED-armaturer, trapphus, byte</t>
  </si>
  <si>
    <t>LED-armaturer, övriga utrymmen, byte</t>
  </si>
  <si>
    <t>Nödbelysning, byte</t>
  </si>
  <si>
    <t>Sandlådesarg, byte</t>
  </si>
  <si>
    <t>Skärmplank, byte</t>
  </si>
  <si>
    <t>Stolpbelysning, byte</t>
  </si>
  <si>
    <t>Entré, portar</t>
  </si>
  <si>
    <t>Ståldörr och garageport, målning</t>
  </si>
  <si>
    <t>Avstängningsventiler, KV, VV, VVC, byte</t>
  </si>
  <si>
    <t>Fjärrvärmecentral, byte</t>
  </si>
  <si>
    <t>Regler-/stamventiler, byte</t>
  </si>
  <si>
    <t>Gemensamma utrymmen</t>
  </si>
  <si>
    <t>Gemensamma utrymmen, ytskikts renovering</t>
  </si>
  <si>
    <t>Fasad</t>
  </si>
  <si>
    <t>Tegelfasad vid entréer, omfogning</t>
  </si>
  <si>
    <t>Väggar, målning</t>
  </si>
  <si>
    <t>Hissmaskin &amp; styrsystem, modernisering/byte</t>
  </si>
  <si>
    <t>Hängrännor, byte</t>
  </si>
  <si>
    <t>m</t>
  </si>
  <si>
    <t>Rökluckor, byte</t>
  </si>
  <si>
    <t>Tak-/inspektionsluckor, byte</t>
  </si>
  <si>
    <t>Takpapp inkl. krönplåt, byte</t>
  </si>
  <si>
    <t>Asfalt, omläggning/lagning, ca 10% av ytan</t>
  </si>
  <si>
    <t>Betongplattor, justering/omsälttning ca 10%</t>
  </si>
  <si>
    <t>Cykelställ/pollare, byte</t>
  </si>
  <si>
    <t>Garageport, byte</t>
  </si>
  <si>
    <t>Putsfasad, omputsning</t>
  </si>
  <si>
    <t>Stuprör, byte</t>
  </si>
  <si>
    <t>Besiktning av gårdsbjälklag/tätskikt</t>
  </si>
  <si>
    <t>Elbesiktning</t>
  </si>
  <si>
    <t>Cykelhus, sedumtak, byte</t>
  </si>
  <si>
    <t>Avloppsledningar, källare/garage &amp; bottenplatta, byte/relining</t>
  </si>
  <si>
    <t>El-stammar, byte</t>
  </si>
  <si>
    <t>Tätskikt inkl. återställning av gård, byte</t>
  </si>
  <si>
    <t>Vatten- &amp; avloppsstammar, inkl. badrumsrenovering, byte</t>
  </si>
  <si>
    <t>Entréparti, aluminium, byte</t>
  </si>
  <si>
    <t>Fönsterbesiktning</t>
  </si>
  <si>
    <t>Balkonger</t>
  </si>
  <si>
    <t>Balkongbesiktning/förstudie</t>
  </si>
  <si>
    <t>Radetiketter</t>
  </si>
  <si>
    <t>Totalsumma</t>
  </si>
  <si>
    <t>Summa av Totalt pris (inkl. moms)</t>
  </si>
  <si>
    <t>Miljöhus</t>
  </si>
  <si>
    <t>2025-2029</t>
  </si>
  <si>
    <t>2030-2034</t>
  </si>
  <si>
    <t>2035-2039</t>
  </si>
  <si>
    <t>2040-2044</t>
  </si>
  <si>
    <t>2045-2049</t>
  </si>
  <si>
    <t>2050-2054</t>
  </si>
  <si>
    <t>2055-2059</t>
  </si>
  <si>
    <t>2060-2064</t>
  </si>
  <si>
    <t>2065-2069</t>
  </si>
  <si>
    <t>2070-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</si>
</sst>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&quot;kr&quot;"/>
    <numFmt numFmtId="165" formatCode="0\ &quot;CO₂e&quot;"/>
  </numFmts>
  <fonts count="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rial"/>
      <family val="1"/>
    </font>
    <font>
      <b/>
      <sz val="11"/>
      <name val="Arial"/>
      <family val="1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5999938962981048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0" xfId="1"/>
    <xf numFmtId="164" fontId="2" fillId="0" borderId="0" xfId="1" applyNumberFormat="1"/>
    <xf numFmtId="9" fontId="2" fillId="0" borderId="0" xfId="1" applyNumberFormat="1"/>
    <xf numFmtId="165" fontId="2" fillId="0" borderId="0" xfId="1" applyNumberFormat="1"/>
    <xf numFmtId="0" fontId="0" fillId="2" borderId="0" xfId="0" applyFill="1"/>
    <xf numFmtId="0" fontId="0" fillId="2" borderId="0" xfId="0" applyFill="1" applyAlignment="1">
      <alignment horizontal="left"/>
    </xf>
    <xf numFmtId="3" fontId="0" fillId="2" borderId="0" xfId="0" applyNumberForma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3" fontId="1" fillId="3" borderId="0" xfId="0" applyNumberFormat="1" applyFont="1" applyFill="1"/>
    <xf numFmtId="0" fontId="0" fillId="2" borderId="0" xfId="0" applyFill="1" applyAlignment="1">
      <alignment horizontal="left" indent="1"/>
    </xf>
    <xf numFmtId="0" fontId="0" fillId="4" borderId="0" xfId="0" applyFill="1" applyAlignment="1">
      <alignment horizontal="left"/>
    </xf>
    <xf numFmtId="3" fontId="0" fillId="4" borderId="0" xfId="0" applyNumberFormat="1" applyFill="1"/>
    <xf numFmtId="0" fontId="1" fillId="2" borderId="0" xfId="0" applyFont="1" applyFill="1" applyAlignment="1">
      <alignment horizontal="left"/>
    </xf>
    <xf numFmtId="3" fontId="1" fillId="2" borderId="0" xfId="0" applyNumberFormat="1" applyFont="1" applyFill="1"/>
    <xf numFmtId="0" fontId="0" fillId="5" borderId="0" xfId="0" applyFill="1" applyAlignment="1">
      <alignment horizontal="left"/>
    </xf>
    <xf numFmtId="0" fontId="1" fillId="2" borderId="0" xfId="0" applyFont="1" applyFill="1"/>
  </cellXfs>
  <cellStyles count="2">
    <cellStyle name="Normal" xfId="0" builtinId="0"/>
    <cellStyle name="Normal 2" xfId="1" xr:uid="{F9165AD6-49F6-4C5D-9BC7-42BDDF111BDC}"/>
  </cellStyles>
  <dxfs count="65"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theme="4" tint="0.59999389629810485"/>
        </patternFill>
      </fill>
    </dxf>
    <dxf>
      <font>
        <color theme="0"/>
      </font>
    </dxf>
    <dxf>
      <fill>
        <patternFill>
          <bgColor theme="3" tint="9.9978637043366805E-2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" formatCode="#,##0"/>
    </dxf>
    <dxf>
      <font>
        <color theme="0"/>
      </font>
    </dxf>
    <dxf>
      <fill>
        <patternFill>
          <bgColor theme="3" tint="9.9978637043366805E-2"/>
        </patternFill>
      </fill>
    </dxf>
    <dxf>
      <fill>
        <patternFill>
          <bgColor theme="3" tint="9.9978637043366805E-2"/>
        </patternFill>
      </fill>
    </dxf>
    <dxf>
      <fill>
        <patternFill>
          <bgColor theme="3" tint="9.9978637043366805E-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'Översikt år för år'!$E$3:$Y$3</c:f>
              <c:numCache>
                <c:formatCode>General</c:formatCode>
                <c:ptCount val="21"/>
                <c:pt idx="0">
                  <c:v>2025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2032</c:v>
                </c:pt>
                <c:pt idx="6">
                  <c:v>2033</c:v>
                </c:pt>
                <c:pt idx="7">
                  <c:v>2037</c:v>
                </c:pt>
                <c:pt idx="8">
                  <c:v>2038</c:v>
                </c:pt>
                <c:pt idx="9">
                  <c:v>2039</c:v>
                </c:pt>
                <c:pt idx="10">
                  <c:v>2043</c:v>
                </c:pt>
                <c:pt idx="11">
                  <c:v>2047</c:v>
                </c:pt>
                <c:pt idx="12">
                  <c:v>2048</c:v>
                </c:pt>
                <c:pt idx="13">
                  <c:v>2049</c:v>
                </c:pt>
                <c:pt idx="14">
                  <c:v>2058</c:v>
                </c:pt>
                <c:pt idx="15">
                  <c:v>2066</c:v>
                </c:pt>
                <c:pt idx="16">
                  <c:v>2067</c:v>
                </c:pt>
                <c:pt idx="17">
                  <c:v>2068</c:v>
                </c:pt>
                <c:pt idx="18">
                  <c:v>2069</c:v>
                </c:pt>
                <c:pt idx="19">
                  <c:v>2070</c:v>
                </c:pt>
                <c:pt idx="20">
                  <c:v>2074</c:v>
                </c:pt>
              </c:numCache>
            </c:numRef>
          </c:cat>
          <c:val>
            <c:numRef>
              <c:f>'Översikt år för år'!$E$4:$Y$4</c:f>
              <c:numCache>
                <c:formatCode>#,##0</c:formatCode>
                <c:ptCount val="21"/>
                <c:pt idx="0">
                  <c:v>300000</c:v>
                </c:pt>
                <c:pt idx="1">
                  <c:v>131250</c:v>
                </c:pt>
                <c:pt idx="2">
                  <c:v>204000</c:v>
                </c:pt>
                <c:pt idx="3">
                  <c:v>29687.5</c:v>
                </c:pt>
                <c:pt idx="4">
                  <c:v>18750</c:v>
                </c:pt>
                <c:pt idx="5">
                  <c:v>5000</c:v>
                </c:pt>
                <c:pt idx="6">
                  <c:v>1379625</c:v>
                </c:pt>
                <c:pt idx="7">
                  <c:v>1087500</c:v>
                </c:pt>
                <c:pt idx="8">
                  <c:v>815000.00000000012</c:v>
                </c:pt>
                <c:pt idx="9">
                  <c:v>1783500</c:v>
                </c:pt>
                <c:pt idx="10">
                  <c:v>1593750.0000000002</c:v>
                </c:pt>
                <c:pt idx="11">
                  <c:v>250000</c:v>
                </c:pt>
                <c:pt idx="12">
                  <c:v>6828750</c:v>
                </c:pt>
                <c:pt idx="13">
                  <c:v>168500</c:v>
                </c:pt>
                <c:pt idx="14">
                  <c:v>13537500</c:v>
                </c:pt>
                <c:pt idx="15">
                  <c:v>50000</c:v>
                </c:pt>
                <c:pt idx="16">
                  <c:v>106250</c:v>
                </c:pt>
                <c:pt idx="17">
                  <c:v>48100000</c:v>
                </c:pt>
                <c:pt idx="18">
                  <c:v>962500</c:v>
                </c:pt>
                <c:pt idx="19">
                  <c:v>18750</c:v>
                </c:pt>
                <c:pt idx="20">
                  <c:v>43750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1-4C75-823C-BA0FACDFA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0185119"/>
        <c:axId val="1280187039"/>
      </c:barChart>
      <c:catAx>
        <c:axId val="128018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80187039"/>
        <c:crosses val="autoZero"/>
        <c:auto val="1"/>
        <c:lblAlgn val="ctr"/>
        <c:lblOffset val="100"/>
        <c:noMultiLvlLbl val="0"/>
      </c:catAx>
      <c:valAx>
        <c:axId val="128018703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700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80185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'Åtgärder per år'!$D$4:$D$13</c:f>
              <c:strCache>
                <c:ptCount val="10"/>
                <c:pt idx="0">
                  <c:v>2025-2029</c:v>
                </c:pt>
                <c:pt idx="1">
                  <c:v>2030-2034</c:v>
                </c:pt>
                <c:pt idx="2">
                  <c:v>2035-2039</c:v>
                </c:pt>
                <c:pt idx="3">
                  <c:v>2040-2044</c:v>
                </c:pt>
                <c:pt idx="4">
                  <c:v>2045-2049</c:v>
                </c:pt>
                <c:pt idx="5">
                  <c:v>2050-2054</c:v>
                </c:pt>
                <c:pt idx="6">
                  <c:v>2055-2059</c:v>
                </c:pt>
                <c:pt idx="7">
                  <c:v>2060-2064</c:v>
                </c:pt>
                <c:pt idx="8">
                  <c:v>2065-2069</c:v>
                </c:pt>
                <c:pt idx="9">
                  <c:v>2070-</c:v>
                </c:pt>
              </c:strCache>
            </c:strRef>
          </c:cat>
          <c:val>
            <c:numRef>
              <c:f>'Åtgärder per år'!$E$4:$E$13</c:f>
              <c:numCache>
                <c:formatCode>#,##0</c:formatCode>
                <c:ptCount val="10"/>
                <c:pt idx="0">
                  <c:v>1138437.5</c:v>
                </c:pt>
                <c:pt idx="1">
                  <c:v>1403375</c:v>
                </c:pt>
                <c:pt idx="2">
                  <c:v>3686000</c:v>
                </c:pt>
                <c:pt idx="3">
                  <c:v>1593750.0000000002</c:v>
                </c:pt>
                <c:pt idx="4">
                  <c:v>7247250</c:v>
                </c:pt>
                <c:pt idx="6">
                  <c:v>13537500</c:v>
                </c:pt>
                <c:pt idx="8">
                  <c:v>49218750</c:v>
                </c:pt>
                <c:pt idx="9" formatCode="General">
                  <c:v>62500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0-4398-AEAD-E7E5B72D5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6852240"/>
        <c:axId val="1316853200"/>
      </c:barChart>
      <c:catAx>
        <c:axId val="131685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16853200"/>
        <c:crosses val="autoZero"/>
        <c:auto val="1"/>
        <c:lblAlgn val="ctr"/>
        <c:lblOffset val="100"/>
        <c:noMultiLvlLbl val="0"/>
      </c:catAx>
      <c:valAx>
        <c:axId val="13168532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1685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104776</xdr:colOff>
      <xdr:row>1</xdr:row>
      <xdr:rowOff>171450</xdr:rowOff>
    </xdr:from>
    <xdr:to>
      <xdr:col>24</xdr:col>
      <xdr:colOff>190500</xdr:colOff>
      <xdr:row>26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7261067-D29B-DEB6-6641-7F2CC94F4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161925</xdr:rowOff>
    </xdr:from>
    <xdr:to>
      <xdr:col>16</xdr:col>
      <xdr:colOff>600075</xdr:colOff>
      <xdr:row>23</xdr:row>
      <xdr:rowOff>42862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17B6D72-F164-6F65-4E93-1CA82D920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6</xdr:row>
      <xdr:rowOff>180975</xdr:rowOff>
    </xdr:from>
    <xdr:to>
      <xdr:col>8</xdr:col>
      <xdr:colOff>590550</xdr:colOff>
      <xdr:row>12</xdr:row>
      <xdr:rowOff>66675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4BEA4B99-651B-3141-19EF-4394EB20582B}"/>
            </a:ext>
          </a:extLst>
        </xdr:cNvPr>
        <xdr:cNvSpPr txBox="1"/>
      </xdr:nvSpPr>
      <xdr:spPr>
        <a:xfrm>
          <a:off x="7515225" y="1323975"/>
          <a:ext cx="2867025" cy="1028700"/>
        </a:xfrm>
        <a:prstGeom prst="rect">
          <a:avLst/>
        </a:prstGeom>
        <a:solidFill>
          <a:schemeClr val="lt1"/>
        </a:solidFill>
        <a:ln w="25400" cmpd="sng">
          <a:solidFill>
            <a:schemeClr val="accent3">
              <a:lumMod val="60000"/>
              <a:lumOff val="4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v-SE" sz="1400" b="1"/>
            <a:t>Avsatta medel i form av föreningens sparande finns för att delvis täcka framtida underhållskostnader nästkommande år.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we Sävenmark" refreshedDate="46001.535520138888" createdVersion="8" refreshedVersion="8" minRefreshableVersion="3" recordCount="61" xr:uid="{D68CFC46-C105-440C-A803-C244E3E57A65}">
  <cacheSource type="worksheet">
    <worksheetSource ref="A1:P62" sheet="Åtgärder per kategori"/>
  </cacheSource>
  <cacheFields count="16">
    <cacheField name="Fastighet" numFmtId="0">
      <sharedItems/>
    </cacheField>
    <cacheField name="År" numFmtId="0">
      <sharedItems containsSemiMixedTypes="0" containsString="0" containsNumber="1" containsInteger="1" minValue="2025" maxValue="2074" count="22">
        <n v="2025"/>
        <n v="2026"/>
        <n v="2027"/>
        <n v="2028"/>
        <n v="2029"/>
        <n v="2030"/>
        <n v="2032"/>
        <n v="2033"/>
        <n v="2037"/>
        <n v="2038"/>
        <n v="2039"/>
        <n v="2043"/>
        <n v="2047"/>
        <n v="2048"/>
        <n v="2049"/>
        <n v="2058"/>
        <n v="2066"/>
        <n v="2067"/>
        <n v="2068"/>
        <n v="2069"/>
        <n v="2070"/>
        <n v="2074"/>
      </sharedItems>
    </cacheField>
    <cacheField name="Kategori" numFmtId="0">
      <sharedItems/>
    </cacheField>
    <cacheField name="Namn" numFmtId="0">
      <sharedItems count="60">
        <s v="OVK (obligatorisk ventilationskontroll) FTX-system"/>
        <s v="Miljöhus"/>
        <s v="Avloppsstammar, spolning"/>
        <s v="Betonggolv, impregnering/ytskiktsbehandling"/>
        <s v="Ventilationskanaler &amp; aggregat, rengöring"/>
        <s v="P-platser, linjemålning"/>
        <s v="Pergola, stålram, målning"/>
        <s v="Energideklaration"/>
        <s v="Avfallsbehållare, besiktning"/>
        <s v="Hisslinor, byte"/>
        <s v="Innerbehållare, matavfall och hushållsavfall, byte"/>
        <s v="Portautomatik, garageport, byte"/>
        <s v="Termostat &amp; injustering, byte"/>
        <s v="Tätningslister, fönster, byte"/>
        <s v="Betongundersökning, klorid &amp; karbonatiseringsprov"/>
        <s v="Cykelhus, målning"/>
        <s v="Kanalfläktar/frånluftsfläktar, byte"/>
        <s v="Trapphus, entré &amp; våningsplan, målning"/>
        <s v="Brandgasfläkt, byte"/>
        <s v="FTX-aggregat, renovering"/>
        <s v="Plåttak/plåtdetaljer, blästring &amp; målning"/>
        <s v="Bänkanordning, byte"/>
        <s v="Dörrautomatik, byte "/>
        <s v="Fasadbelysning, byte"/>
        <s v="Laddbox, elbil, byte"/>
        <s v="LED-armaturer, trapphus, byte"/>
        <s v="LED-armaturer, övriga utrymmen, byte"/>
        <s v="Nödbelysning, byte"/>
        <s v="Sandlådesarg, byte"/>
        <s v="Skärmplank, byte"/>
        <s v="Stolpbelysning, byte"/>
        <s v="Ståldörr och garageport, målning"/>
        <s v="Avstängningsventiler, KV, VV, VVC, byte"/>
        <s v="Fjärrvärmecentral, byte"/>
        <s v="Regler-/stamventiler, byte"/>
        <s v="Gemensamma utrymmen, ytskikts renovering"/>
        <s v="Tegelfasad vid entréer, omfogning"/>
        <s v="Väggar, målning"/>
        <s v="Hissmaskin &amp; styrsystem, modernisering/byte"/>
        <s v="Hängrännor, byte"/>
        <s v="Rökluckor, byte"/>
        <s v="Tak-/inspektionsluckor, byte"/>
        <s v="Takpapp inkl. krönplåt, byte"/>
        <s v="Asfalt, omläggning/lagning, ca 10% av ytan"/>
        <s v="Betongplattor, justering/omsälttning ca 10%"/>
        <s v="Cykelställ/pollare, byte"/>
        <s v="Garageport, byte"/>
        <s v="Putsfasad, omputsning"/>
        <s v="Stuprör, byte"/>
        <s v="Besiktning av gårdsbjälklag/tätskikt"/>
        <s v="Elbesiktning"/>
        <s v="Cykelhus, sedumtak, byte"/>
        <s v="Avloppsledningar, källare/garage &amp; bottenplatta, byte/relining"/>
        <s v="El-stammar, byte"/>
        <s v="Tätskikt inkl. återställning av gård, byte"/>
        <s v="Vatten- &amp; avloppsstammar, inkl. badrumsrenovering, byte"/>
        <s v="Entréparti, aluminium, byte"/>
        <s v="Fönsterbesiktning"/>
        <s v="Balkongbesiktning/förstudie"/>
        <s v="Enklare åtgärder &amp; noteringar" u="1"/>
      </sharedItems>
    </cacheField>
    <cacheField name="Status" numFmtId="0">
      <sharedItems/>
    </cacheField>
    <cacheField name="Föregående år" numFmtId="0">
      <sharedItems containsString="0" containsBlank="1" containsNumber="1" containsInteger="1" minValue="2020" maxValue="2025"/>
    </cacheField>
    <cacheField name="Intervall" numFmtId="0">
      <sharedItems containsString="0" containsBlank="1" containsNumber="1" containsInteger="1" minValue="3" maxValue="50"/>
    </cacheField>
    <cacheField name="Antal" numFmtId="0">
      <sharedItems containsSemiMixedTypes="0" containsString="0" containsNumber="1" containsInteger="1" minValue="1" maxValue="5130"/>
    </cacheField>
    <cacheField name="Enhet" numFmtId="0">
      <sharedItems/>
    </cacheField>
    <cacheField name="Styckpris (exkl. moms)" numFmtId="164">
      <sharedItems containsSemiMixedTypes="0" containsString="0" containsNumber="1" containsInteger="1" minValue="0" maxValue="580000"/>
    </cacheField>
    <cacheField name="Totalt pris (inkl. moms)" numFmtId="164">
      <sharedItems containsSemiMixedTypes="0" containsString="0" containsNumber="1" minValue="0" maxValue="39000000"/>
    </cacheField>
    <cacheField name="Andel investering" numFmtId="9">
      <sharedItems containsSemiMixedTypes="0" containsString="0" containsNumber="1" containsInteger="1" minValue="0" maxValue="1"/>
    </cacheField>
    <cacheField name="Investeringskostnad (inkl. moms)" numFmtId="164">
      <sharedItems containsSemiMixedTypes="0" containsString="0" containsNumber="1" minValue="0" maxValue="39000000"/>
    </cacheField>
    <cacheField name="Underhållskostnad (inkl. moms)" numFmtId="164">
      <sharedItems containsSemiMixedTypes="0" containsString="0" containsNumber="1" minValue="0" maxValue="975000"/>
    </cacheField>
    <cacheField name="Totalt utsläpp" numFmtId="165">
      <sharedItems containsSemiMixedTypes="0" containsString="0" containsNumber="1" containsInteger="1" minValue="0" maxValue="0"/>
    </cacheField>
    <cacheField name="Energibesparande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Brf Sätra Torg"/>
    <x v="0"/>
    <s v="Myndighetskrav och besiktningar"/>
    <x v="0"/>
    <s v="Planerad"/>
    <n v="2025"/>
    <n v="3"/>
    <n v="102"/>
    <s v="lgh/lokaler"/>
    <n v="600"/>
    <n v="300000"/>
    <n v="0"/>
    <n v="0"/>
    <n v="300000"/>
    <n v="0"/>
    <s v="Nej"/>
  </r>
  <r>
    <s v="Brf Sätra Torg"/>
    <x v="1"/>
    <s v="Myndighetskrav och besiktningar"/>
    <x v="1"/>
    <s v="Planerad"/>
    <n v="2025"/>
    <n v="3"/>
    <n v="102"/>
    <s v="lgh/lokaler"/>
    <n v="600"/>
    <n v="150000"/>
    <n v="0"/>
    <n v="0"/>
    <n v="150000"/>
    <n v="0"/>
    <s v="Nej"/>
  </r>
  <r>
    <s v="Brf Sätra Torg"/>
    <x v="1"/>
    <s v="Vatten och avlopp"/>
    <x v="2"/>
    <s v="Planerad"/>
    <m/>
    <n v="5"/>
    <n v="100"/>
    <s v="lgh"/>
    <n v="2000"/>
    <n v="250000"/>
    <n v="0"/>
    <n v="0"/>
    <n v="125000"/>
    <n v="0"/>
    <s v="Nej"/>
  </r>
  <r>
    <s v="Brf Sätra Torg"/>
    <x v="2"/>
    <s v="Garage"/>
    <x v="3"/>
    <s v="Planerad"/>
    <m/>
    <n v="10"/>
    <n v="700"/>
    <s v="m2"/>
    <n v="150"/>
    <n v="131250"/>
    <n v="0"/>
    <n v="0"/>
    <n v="131250"/>
    <n v="0"/>
    <s v="Nej"/>
  </r>
  <r>
    <s v="Brf Sätra Torg"/>
    <x v="3"/>
    <s v="Myndighetskrav och besiktningar"/>
    <x v="0"/>
    <s v="Planerad"/>
    <n v="2025"/>
    <n v="3"/>
    <n v="102"/>
    <s v="lgh/lokaler"/>
    <n v="600"/>
    <n v="150000"/>
    <n v="0"/>
    <n v="0"/>
    <n v="76500"/>
    <n v="0"/>
    <s v="Nej"/>
  </r>
  <r>
    <s v="Brf Sätra Torg"/>
    <x v="3"/>
    <s v="Ventilation"/>
    <x v="4"/>
    <s v="Planerad"/>
    <m/>
    <n v="6"/>
    <n v="102"/>
    <s v="lgh/lokaler"/>
    <n v="1000"/>
    <n v="127500"/>
    <n v="0"/>
    <n v="0"/>
    <n v="127500"/>
    <n v="0"/>
    <s v="Ja"/>
  </r>
  <r>
    <s v="Brf Sätra Torg"/>
    <x v="4"/>
    <s v="Garage"/>
    <x v="5"/>
    <s v="Planerad"/>
    <m/>
    <n v="15"/>
    <n v="25"/>
    <s v="st"/>
    <n v="550"/>
    <n v="17187.5"/>
    <n v="0"/>
    <n v="0"/>
    <n v="17187.5"/>
    <n v="0"/>
    <s v="Nej"/>
  </r>
  <r>
    <s v="Brf Sätra Torg"/>
    <x v="4"/>
    <s v="Mark &amp; Utemiljö"/>
    <x v="6"/>
    <s v="Planerad"/>
    <m/>
    <n v="10"/>
    <n v="1"/>
    <s v="st"/>
    <n v="10000"/>
    <n v="12500"/>
    <n v="0"/>
    <n v="0"/>
    <n v="12500"/>
    <n v="0"/>
    <s v="Nej"/>
  </r>
  <r>
    <s v="Brf Sätra Torg"/>
    <x v="5"/>
    <s v="Myndighetskrav och besiktningar"/>
    <x v="7"/>
    <s v="Planerad"/>
    <n v="2020"/>
    <n v="10"/>
    <n v="1"/>
    <s v="st"/>
    <n v="15000"/>
    <n v="18750"/>
    <n v="0"/>
    <n v="0"/>
    <n v="18750"/>
    <n v="0"/>
    <s v="Nej"/>
  </r>
  <r>
    <s v="Brf Sätra Torg"/>
    <x v="6"/>
    <s v="Avfall och återvinning"/>
    <x v="8"/>
    <s v="Planerad"/>
    <m/>
    <n v="15"/>
    <n v="1"/>
    <s v="st"/>
    <n v="4000"/>
    <n v="5000"/>
    <n v="0"/>
    <n v="0"/>
    <n v="5000"/>
    <n v="0"/>
    <s v="Nej"/>
  </r>
  <r>
    <s v="Brf Sätra Torg"/>
    <x v="7"/>
    <s v="Hissar"/>
    <x v="9"/>
    <s v="Planerad"/>
    <m/>
    <n v="15"/>
    <n v="6"/>
    <s v="st"/>
    <n v="60000"/>
    <n v="450000"/>
    <n v="1"/>
    <n v="450000"/>
    <n v="0"/>
    <n v="0"/>
    <s v="Nej"/>
  </r>
  <r>
    <s v="Brf Sätra Torg"/>
    <x v="7"/>
    <s v="Avfall och återvinning"/>
    <x v="10"/>
    <s v="Planerad"/>
    <m/>
    <n v="15"/>
    <n v="3"/>
    <s v="st"/>
    <n v="28000"/>
    <n v="105000"/>
    <n v="0"/>
    <n v="0"/>
    <n v="105000"/>
    <n v="0"/>
    <s v="Nej"/>
  </r>
  <r>
    <s v="Brf Sätra Torg"/>
    <x v="7"/>
    <s v="Mark &amp; Utemiljö"/>
    <x v="5"/>
    <s v="Planerad"/>
    <m/>
    <n v="15"/>
    <n v="14"/>
    <s v="st"/>
    <n v="550"/>
    <n v="9625"/>
    <n v="0"/>
    <n v="0"/>
    <n v="9625"/>
    <n v="0"/>
    <s v="Nej"/>
  </r>
  <r>
    <s v="Brf Sätra Torg"/>
    <x v="7"/>
    <s v="El och belysning"/>
    <x v="11"/>
    <s v="Planerad"/>
    <m/>
    <n v="15"/>
    <n v="1"/>
    <s v="st"/>
    <n v="40000"/>
    <n v="50000"/>
    <n v="1"/>
    <n v="50000"/>
    <n v="0"/>
    <n v="0"/>
    <s v="Ja"/>
  </r>
  <r>
    <s v="Brf Sätra Torg"/>
    <x v="7"/>
    <s v="Värmesystem"/>
    <x v="12"/>
    <s v="Planerad"/>
    <m/>
    <n v="15"/>
    <n v="102"/>
    <s v="lgh/lokaler"/>
    <n v="6000"/>
    <n v="765000.00000000012"/>
    <n v="1"/>
    <n v="765000.00000000012"/>
    <n v="0"/>
    <n v="0"/>
    <s v="Ja"/>
  </r>
  <r>
    <s v="Brf Sätra Torg"/>
    <x v="7"/>
    <s v="Fönster"/>
    <x v="13"/>
    <s v="Planerad"/>
    <m/>
    <n v="15"/>
    <n v="482"/>
    <s v="st"/>
    <n v="0"/>
    <n v="0"/>
    <n v="0"/>
    <n v="0"/>
    <n v="0"/>
    <n v="0"/>
    <s v="Nej"/>
  </r>
  <r>
    <s v="Brf Sätra Torg"/>
    <x v="8"/>
    <s v="Garage"/>
    <x v="14"/>
    <s v="Planerad"/>
    <m/>
    <m/>
    <n v="1"/>
    <s v="st"/>
    <n v="30000"/>
    <n v="37500"/>
    <n v="0"/>
    <n v="0"/>
    <n v="37500"/>
    <n v="0"/>
    <s v="Nej"/>
  </r>
  <r>
    <s v="Brf Sätra Torg"/>
    <x v="8"/>
    <s v="Mark &amp; Utemiljö"/>
    <x v="15"/>
    <s v="Planerad"/>
    <m/>
    <n v="10"/>
    <n v="60"/>
    <s v="m2"/>
    <n v="600"/>
    <n v="45000"/>
    <n v="0"/>
    <n v="0"/>
    <n v="45000"/>
    <n v="0"/>
    <s v="Nej"/>
  </r>
  <r>
    <s v="Brf Sätra Torg"/>
    <x v="8"/>
    <s v="Ventilation"/>
    <x v="16"/>
    <s v="Planerad"/>
    <m/>
    <n v="20"/>
    <n v="6"/>
    <s v="st"/>
    <n v="4000"/>
    <n v="30000"/>
    <n v="1"/>
    <n v="30000"/>
    <n v="0"/>
    <n v="0"/>
    <s v="Ja"/>
  </r>
  <r>
    <s v="Brf Sätra Torg"/>
    <x v="8"/>
    <s v="Trapphus"/>
    <x v="17"/>
    <s v="Planerad"/>
    <m/>
    <n v="20"/>
    <n v="39"/>
    <s v="plan"/>
    <n v="20000"/>
    <n v="975000"/>
    <n v="0"/>
    <n v="0"/>
    <n v="975000"/>
    <n v="0"/>
    <s v="Nej"/>
  </r>
  <r>
    <s v="Brf Sätra Torg"/>
    <x v="9"/>
    <s v="Ventilation"/>
    <x v="18"/>
    <s v="Planerad"/>
    <m/>
    <n v="20"/>
    <n v="3"/>
    <s v="st"/>
    <n v="45000"/>
    <n v="168750"/>
    <n v="1"/>
    <n v="168750"/>
    <n v="0"/>
    <n v="0"/>
    <s v="Ja"/>
  </r>
  <r>
    <s v="Brf Sätra Torg"/>
    <x v="9"/>
    <s v="Ventilation"/>
    <x v="19"/>
    <s v="Planerad"/>
    <m/>
    <n v="20"/>
    <n v="4"/>
    <s v="st"/>
    <n v="100000"/>
    <n v="500000.00000000012"/>
    <n v="1"/>
    <n v="500000.00000000012"/>
    <n v="0"/>
    <n v="0"/>
    <s v="Ja"/>
  </r>
  <r>
    <s v="Brf Sätra Torg"/>
    <x v="9"/>
    <s v="Tak"/>
    <x v="20"/>
    <s v="Planerad"/>
    <m/>
    <n v="10"/>
    <n v="180"/>
    <s v="m2"/>
    <n v="650"/>
    <n v="146250"/>
    <n v="0"/>
    <n v="0"/>
    <n v="146250"/>
    <n v="0"/>
    <s v="Nej"/>
  </r>
  <r>
    <s v="Brf Sätra Torg"/>
    <x v="10"/>
    <s v="Mark &amp; Utemiljö"/>
    <x v="21"/>
    <s v="Planerad"/>
    <m/>
    <n v="20"/>
    <n v="1"/>
    <s v="st"/>
    <n v="15000"/>
    <n v="18750"/>
    <n v="0"/>
    <n v="0"/>
    <n v="18750"/>
    <n v="0"/>
    <s v="Nej"/>
  </r>
  <r>
    <s v="Brf Sätra Torg"/>
    <x v="10"/>
    <s v="El och belysning"/>
    <x v="22"/>
    <s v="Planerad"/>
    <m/>
    <n v="20"/>
    <n v="17"/>
    <s v="st"/>
    <n v="22000"/>
    <n v="467500.00000000012"/>
    <n v="1"/>
    <n v="467500.00000000012"/>
    <n v="0"/>
    <n v="0"/>
    <s v="Ja"/>
  </r>
  <r>
    <s v="Brf Sätra Torg"/>
    <x v="10"/>
    <s v="El och belysning"/>
    <x v="23"/>
    <s v="Planerad"/>
    <m/>
    <n v="20"/>
    <n v="118"/>
    <s v="st"/>
    <n v="2000"/>
    <n v="295000"/>
    <n v="1"/>
    <n v="295000"/>
    <n v="0"/>
    <n v="0"/>
    <s v="Ja"/>
  </r>
  <r>
    <s v="Brf Sätra Torg"/>
    <x v="10"/>
    <s v="El och belysning"/>
    <x v="24"/>
    <s v="Planerad"/>
    <m/>
    <n v="15"/>
    <n v="25"/>
    <s v="st"/>
    <n v="12000"/>
    <n v="375000"/>
    <n v="1"/>
    <n v="375000"/>
    <n v="0"/>
    <n v="0"/>
    <s v="Ja"/>
  </r>
  <r>
    <s v="Brf Sätra Torg"/>
    <x v="10"/>
    <s v="El och belysning"/>
    <x v="25"/>
    <s v="Planerad"/>
    <m/>
    <n v="20"/>
    <n v="122"/>
    <s v="st"/>
    <n v="1500"/>
    <n v="228750"/>
    <n v="1"/>
    <n v="228750"/>
    <n v="0"/>
    <n v="0"/>
    <s v="Ja"/>
  </r>
  <r>
    <s v="Brf Sätra Torg"/>
    <x v="10"/>
    <s v="El och belysning"/>
    <x v="26"/>
    <s v="Planerad"/>
    <m/>
    <n v="20"/>
    <n v="62"/>
    <s v="st"/>
    <n v="1500"/>
    <n v="116250"/>
    <n v="1"/>
    <n v="116250"/>
    <n v="0"/>
    <n v="0"/>
    <s v="Ja"/>
  </r>
  <r>
    <s v="Brf Sätra Torg"/>
    <x v="10"/>
    <s v="El och belysning"/>
    <x v="27"/>
    <s v="Planerad"/>
    <m/>
    <n v="20"/>
    <n v="9"/>
    <s v="st"/>
    <n v="3000"/>
    <n v="33750"/>
    <n v="1"/>
    <n v="33750"/>
    <n v="0"/>
    <n v="0"/>
    <s v="Ja"/>
  </r>
  <r>
    <s v="Brf Sätra Torg"/>
    <x v="10"/>
    <s v="Mark &amp; Utemiljö"/>
    <x v="28"/>
    <s v="Planerad"/>
    <m/>
    <n v="20"/>
    <n v="1"/>
    <s v="st"/>
    <n v="10800"/>
    <n v="13500"/>
    <n v="0"/>
    <n v="0"/>
    <n v="13500"/>
    <n v="0"/>
    <s v="Nej"/>
  </r>
  <r>
    <s v="Brf Sätra Torg"/>
    <x v="10"/>
    <s v="Mark &amp; Utemiljö"/>
    <x v="29"/>
    <s v="Planerad"/>
    <m/>
    <n v="20"/>
    <n v="6"/>
    <s v="st"/>
    <n v="3000"/>
    <n v="22500"/>
    <n v="0"/>
    <n v="0"/>
    <n v="22500"/>
    <n v="0"/>
    <s v="Nej"/>
  </r>
  <r>
    <s v="Brf Sätra Torg"/>
    <x v="10"/>
    <s v="El och belysning"/>
    <x v="30"/>
    <s v="Planerad"/>
    <m/>
    <n v="20"/>
    <n v="13"/>
    <s v="st"/>
    <n v="12500"/>
    <n v="203125"/>
    <n v="1"/>
    <n v="203125"/>
    <n v="0"/>
    <n v="0"/>
    <s v="Ja"/>
  </r>
  <r>
    <s v="Brf Sätra Torg"/>
    <x v="10"/>
    <s v="Entré, portar"/>
    <x v="31"/>
    <s v="Planerad"/>
    <m/>
    <n v="10"/>
    <n v="1"/>
    <s v="st"/>
    <n v="7500"/>
    <n v="9375"/>
    <n v="0"/>
    <n v="0"/>
    <n v="9375"/>
    <n v="0"/>
    <s v="Nej"/>
  </r>
  <r>
    <s v="Brf Sätra Torg"/>
    <x v="11"/>
    <s v="Vatten och avlopp"/>
    <x v="32"/>
    <s v="Planerad"/>
    <m/>
    <n v="25"/>
    <n v="80"/>
    <s v="st"/>
    <n v="5500"/>
    <n v="550000.00000000012"/>
    <n v="1"/>
    <n v="550000.00000000012"/>
    <n v="0"/>
    <n v="0"/>
    <s v="Nej"/>
  </r>
  <r>
    <s v="Brf Sätra Torg"/>
    <x v="11"/>
    <s v="Värmesystem"/>
    <x v="33"/>
    <s v="Planerad"/>
    <m/>
    <n v="25"/>
    <n v="1"/>
    <s v="st"/>
    <n v="250000"/>
    <n v="312500"/>
    <n v="1"/>
    <n v="312500"/>
    <n v="0"/>
    <n v="0"/>
    <s v="Ja"/>
  </r>
  <r>
    <s v="Brf Sätra Torg"/>
    <x v="11"/>
    <s v="Värmesystem"/>
    <x v="34"/>
    <s v="Planerad"/>
    <m/>
    <n v="25"/>
    <n v="78"/>
    <s v="st"/>
    <n v="7500"/>
    <n v="731250.00000000012"/>
    <n v="1"/>
    <n v="731250.00000000012"/>
    <n v="0"/>
    <n v="0"/>
    <s v="Nej"/>
  </r>
  <r>
    <s v="Brf Sätra Torg"/>
    <x v="12"/>
    <s v="Gemensamma utrymmen"/>
    <x v="35"/>
    <s v="Planerad"/>
    <m/>
    <n v="30"/>
    <n v="110"/>
    <s v="m2"/>
    <n v="600"/>
    <n v="82500"/>
    <n v="0"/>
    <n v="0"/>
    <n v="82500"/>
    <n v="0"/>
    <s v="Nej"/>
  </r>
  <r>
    <s v="Brf Sätra Torg"/>
    <x v="12"/>
    <s v="Fasad"/>
    <x v="36"/>
    <s v="Planerad"/>
    <m/>
    <n v="30"/>
    <n v="24"/>
    <s v="m2"/>
    <n v="1500"/>
    <n v="45000"/>
    <n v="0"/>
    <n v="0"/>
    <n v="45000"/>
    <n v="0"/>
    <s v="Nej"/>
  </r>
  <r>
    <s v="Brf Sätra Torg"/>
    <x v="12"/>
    <s v="Garage"/>
    <x v="37"/>
    <s v="Planerad"/>
    <m/>
    <n v="30"/>
    <n v="280"/>
    <s v="m2"/>
    <n v="350"/>
    <n v="122500"/>
    <n v="0"/>
    <n v="0"/>
    <n v="122500"/>
    <n v="0"/>
    <s v="Nej"/>
  </r>
  <r>
    <s v="Brf Sätra Torg"/>
    <x v="13"/>
    <s v="Hissar"/>
    <x v="38"/>
    <s v="Planerad"/>
    <m/>
    <n v="30"/>
    <n v="6"/>
    <s v="st"/>
    <n v="580000"/>
    <n v="4350000"/>
    <n v="1"/>
    <n v="4350000"/>
    <n v="0"/>
    <n v="0"/>
    <s v="Nej"/>
  </r>
  <r>
    <s v="Brf Sätra Torg"/>
    <x v="13"/>
    <s v="Tak"/>
    <x v="39"/>
    <s v="Planerad"/>
    <m/>
    <n v="30"/>
    <n v="250"/>
    <s v="m"/>
    <n v="900"/>
    <n v="281250"/>
    <n v="1"/>
    <n v="281250"/>
    <n v="0"/>
    <n v="0"/>
    <s v="Nej"/>
  </r>
  <r>
    <s v="Brf Sätra Torg"/>
    <x v="13"/>
    <s v="Tak"/>
    <x v="40"/>
    <s v="Planerad"/>
    <m/>
    <n v="30"/>
    <n v="7"/>
    <s v="st"/>
    <n v="45000"/>
    <n v="393750"/>
    <n v="1"/>
    <n v="393750"/>
    <n v="0"/>
    <n v="0"/>
    <s v="Nej"/>
  </r>
  <r>
    <s v="Brf Sätra Torg"/>
    <x v="13"/>
    <s v="Tak"/>
    <x v="41"/>
    <s v="Planerad"/>
    <m/>
    <n v="30"/>
    <n v="22"/>
    <s v="st"/>
    <n v="6000"/>
    <n v="165000"/>
    <n v="1"/>
    <n v="165000"/>
    <n v="0"/>
    <n v="0"/>
    <s v="Nej"/>
  </r>
  <r>
    <s v="Brf Sätra Torg"/>
    <x v="13"/>
    <s v="Tak"/>
    <x v="42"/>
    <s v="Planerad"/>
    <m/>
    <n v="30"/>
    <n v="1380"/>
    <s v="m2"/>
    <n v="950"/>
    <n v="1638750"/>
    <n v="1"/>
    <n v="1638750"/>
    <n v="0"/>
    <n v="0"/>
    <s v="Nej"/>
  </r>
  <r>
    <s v="Brf Sätra Torg"/>
    <x v="14"/>
    <s v="Mark &amp; Utemiljö"/>
    <x v="43"/>
    <s v="Planerad"/>
    <m/>
    <n v="30"/>
    <n v="26"/>
    <s v="m2"/>
    <n v="800"/>
    <n v="26000"/>
    <n v="0"/>
    <n v="0"/>
    <n v="26000"/>
    <n v="0"/>
    <s v="Nej"/>
  </r>
  <r>
    <s v="Brf Sätra Torg"/>
    <x v="14"/>
    <s v="Mark &amp; Utemiljö"/>
    <x v="44"/>
    <s v="Planerad"/>
    <m/>
    <n v="30"/>
    <n v="85"/>
    <s v="m2"/>
    <n v="400"/>
    <n v="42500"/>
    <n v="0"/>
    <n v="0"/>
    <n v="42500"/>
    <n v="0"/>
    <s v="Nej"/>
  </r>
  <r>
    <s v="Brf Sätra Torg"/>
    <x v="14"/>
    <s v="Mark &amp; Utemiljö"/>
    <x v="45"/>
    <s v="Planerad"/>
    <m/>
    <n v="30"/>
    <n v="1"/>
    <s v="st"/>
    <n v="42000"/>
    <n v="52500"/>
    <n v="1"/>
    <n v="52500"/>
    <n v="0"/>
    <n v="0"/>
    <s v="Nej"/>
  </r>
  <r>
    <s v="Brf Sätra Torg"/>
    <x v="14"/>
    <s v="Entré, portar"/>
    <x v="46"/>
    <s v="Planerad"/>
    <m/>
    <n v="30"/>
    <n v="1"/>
    <s v="st"/>
    <n v="38000"/>
    <n v="47500"/>
    <n v="1"/>
    <n v="47500"/>
    <n v="0"/>
    <n v="0"/>
    <s v="Nej"/>
  </r>
  <r>
    <s v="Brf Sätra Torg"/>
    <x v="15"/>
    <s v="Fasad"/>
    <x v="47"/>
    <s v="Planerad"/>
    <m/>
    <n v="40"/>
    <n v="5130"/>
    <s v="m2"/>
    <n v="2000"/>
    <n v="12825000"/>
    <n v="1"/>
    <n v="12825000"/>
    <n v="0"/>
    <n v="0"/>
    <s v="Nej"/>
  </r>
  <r>
    <s v="Brf Sätra Torg"/>
    <x v="15"/>
    <s v="Fasad"/>
    <x v="48"/>
    <s v="Planerad"/>
    <m/>
    <n v="40"/>
    <n v="475"/>
    <s v="m"/>
    <n v="1200"/>
    <n v="712500.00000000012"/>
    <n v="1"/>
    <n v="712500.00000000012"/>
    <n v="0"/>
    <n v="0"/>
    <s v="Nej"/>
  </r>
  <r>
    <s v="Brf Sätra Torg"/>
    <x v="16"/>
    <s v="Mark &amp; Utemiljö"/>
    <x v="49"/>
    <s v="Planerad"/>
    <m/>
    <m/>
    <n v="1"/>
    <s v="st"/>
    <n v="25000"/>
    <n v="31250"/>
    <n v="0"/>
    <n v="0"/>
    <n v="31250"/>
    <n v="0"/>
    <s v="Nej"/>
  </r>
  <r>
    <s v="Brf Sätra Torg"/>
    <x v="16"/>
    <s v="El och belysning"/>
    <x v="50"/>
    <s v="Planerad"/>
    <m/>
    <m/>
    <n v="1"/>
    <s v="st"/>
    <n v="15000"/>
    <n v="18750"/>
    <n v="0"/>
    <n v="0"/>
    <n v="18750"/>
    <n v="0"/>
    <s v="Nej"/>
  </r>
  <r>
    <s v="Brf Sätra Torg"/>
    <x v="17"/>
    <s v="Mark &amp; Utemiljö"/>
    <x v="51"/>
    <s v="Planerad"/>
    <m/>
    <n v="50"/>
    <n v="34"/>
    <s v="m2"/>
    <n v="2500"/>
    <n v="106250"/>
    <n v="1"/>
    <n v="106250"/>
    <n v="0"/>
    <n v="0"/>
    <s v="Nej"/>
  </r>
  <r>
    <s v="Brf Sätra Torg"/>
    <x v="18"/>
    <s v="Vatten och avlopp"/>
    <x v="52"/>
    <s v="Planerad"/>
    <m/>
    <n v="50"/>
    <n v="120"/>
    <s v="m"/>
    <n v="12000"/>
    <n v="1800000"/>
    <n v="1"/>
    <n v="1800000"/>
    <n v="0"/>
    <n v="0"/>
    <s v="Nej"/>
  </r>
  <r>
    <s v="Brf Sätra Torg"/>
    <x v="18"/>
    <s v="El och belysning"/>
    <x v="53"/>
    <s v="Planerad"/>
    <m/>
    <n v="50"/>
    <n v="112"/>
    <s v="st"/>
    <n v="15000"/>
    <n v="2100000"/>
    <n v="1"/>
    <n v="2100000"/>
    <n v="0"/>
    <n v="0"/>
    <s v="Ja"/>
  </r>
  <r>
    <s v="Brf Sätra Torg"/>
    <x v="18"/>
    <s v="Mark &amp; Utemiljö"/>
    <x v="54"/>
    <s v="Planerad"/>
    <m/>
    <n v="50"/>
    <n v="320"/>
    <s v="m2"/>
    <n v="13000"/>
    <n v="5200000"/>
    <n v="1"/>
    <n v="5200000"/>
    <n v="0"/>
    <n v="0"/>
    <s v="Nej"/>
  </r>
  <r>
    <s v="Brf Sätra Torg"/>
    <x v="18"/>
    <s v="Vatten och avlopp"/>
    <x v="55"/>
    <s v="Planerad"/>
    <m/>
    <n v="50"/>
    <n v="104"/>
    <s v="st"/>
    <n v="300000"/>
    <n v="39000000"/>
    <n v="1"/>
    <n v="39000000"/>
    <n v="0"/>
    <n v="0"/>
    <s v="Nej"/>
  </r>
  <r>
    <s v="Brf Sätra Torg"/>
    <x v="19"/>
    <s v="Entré, portar"/>
    <x v="56"/>
    <s v="Planerad"/>
    <m/>
    <n v="50"/>
    <n v="14"/>
    <s v="st"/>
    <n v="55000"/>
    <n v="962500"/>
    <n v="1"/>
    <n v="962500"/>
    <n v="0"/>
    <n v="0"/>
    <s v="Nej"/>
  </r>
  <r>
    <s v="Brf Sätra Torg"/>
    <x v="20"/>
    <s v="Fönster"/>
    <x v="57"/>
    <s v="Planerad"/>
    <m/>
    <m/>
    <n v="1"/>
    <s v="st"/>
    <n v="15000"/>
    <n v="18750"/>
    <n v="0"/>
    <n v="0"/>
    <n v="18750"/>
    <n v="0"/>
    <s v="Nej"/>
  </r>
  <r>
    <s v="Brf Sätra Torg"/>
    <x v="21"/>
    <s v="Balkonger"/>
    <x v="58"/>
    <s v="Planerad"/>
    <m/>
    <m/>
    <n v="1"/>
    <s v="st"/>
    <n v="35000"/>
    <n v="43750"/>
    <n v="0"/>
    <n v="0"/>
    <n v="43750"/>
    <n v="0"/>
    <s v="Nej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CCFE5B-61E4-4766-B821-41C35AE5507E}" name="Pivottabell3" cacheId="60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26" firstHeaderRow="1" firstDataRow="1" firstDataCol="1"/>
  <pivotFields count="16">
    <pivotField showAll="0"/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dataField="1" numFmtId="164" showAll="0"/>
    <pivotField numFmtId="9" showAll="0"/>
    <pivotField numFmtId="164" showAll="0"/>
    <pivotField numFmtId="164" showAll="0"/>
    <pivotField numFmtId="165" showAll="0"/>
    <pivotField showAll="0"/>
  </pivotFields>
  <rowFields count="1"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umma av Totalt pris (inkl. moms)" fld="10" baseField="0" baseItem="0" numFmtId="164"/>
  </dataFields>
  <formats count="13"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1" type="button" dataOnly="0" labelOnly="1" outline="0" axis="axisRow" fieldPosition="0"/>
    </format>
    <format dxfId="60">
      <pivotArea dataOnly="0" labelOnly="1" fieldPosition="0">
        <references count="1">
          <reference field="1" count="0"/>
        </references>
      </pivotArea>
    </format>
    <format dxfId="59">
      <pivotArea dataOnly="0" labelOnly="1" grandRow="1" outline="0" fieldPosition="0"/>
    </format>
    <format dxfId="58">
      <pivotArea dataOnly="0" labelOnly="1" outline="0" axis="axisValues" fieldPosition="0"/>
    </format>
    <format dxfId="57">
      <pivotArea field="1" type="button" dataOnly="0" labelOnly="1" outline="0" axis="axisRow" fieldPosition="0"/>
    </format>
    <format dxfId="56">
      <pivotArea dataOnly="0" labelOnly="1" outline="0" axis="axisValues" fieldPosition="0"/>
    </format>
    <format dxfId="55">
      <pivotArea field="1" type="button" dataOnly="0" labelOnly="1" outline="0" axis="axisRow" fieldPosition="0"/>
    </format>
    <format dxfId="54">
      <pivotArea dataOnly="0" labelOnly="1" outline="0" axis="axisValues" fieldPosition="0"/>
    </format>
    <format dxfId="53">
      <pivotArea dataOnly="0" grandRow="1" fieldPosition="0"/>
    </format>
    <format dxfId="52">
      <pivotArea dataOnly="0" grandRow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971600-A494-4EA8-9B8E-F263772FD232}" name="Pivottabell3" cacheId="60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87" firstHeaderRow="1" firstDataRow="1" firstDataCol="1"/>
  <pivotFields count="16">
    <pivotField showAll="0"/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axis="axisRow" showAll="0">
      <items count="61">
        <item x="43"/>
        <item x="8"/>
        <item x="52"/>
        <item x="2"/>
        <item x="32"/>
        <item x="58"/>
        <item x="49"/>
        <item x="3"/>
        <item x="44"/>
        <item x="14"/>
        <item x="18"/>
        <item x="21"/>
        <item x="15"/>
        <item x="51"/>
        <item x="45"/>
        <item x="22"/>
        <item x="50"/>
        <item x="53"/>
        <item x="7"/>
        <item m="1" x="59"/>
        <item x="56"/>
        <item x="23"/>
        <item x="33"/>
        <item x="19"/>
        <item x="57"/>
        <item x="46"/>
        <item x="35"/>
        <item x="9"/>
        <item x="38"/>
        <item x="39"/>
        <item x="10"/>
        <item x="16"/>
        <item x="24"/>
        <item x="25"/>
        <item x="26"/>
        <item x="27"/>
        <item x="0"/>
        <item x="6"/>
        <item x="20"/>
        <item x="11"/>
        <item x="5"/>
        <item x="47"/>
        <item x="34"/>
        <item x="40"/>
        <item x="28"/>
        <item x="29"/>
        <item x="30"/>
        <item x="48"/>
        <item x="31"/>
        <item x="41"/>
        <item x="42"/>
        <item x="36"/>
        <item x="12"/>
        <item x="17"/>
        <item x="13"/>
        <item x="54"/>
        <item x="55"/>
        <item x="4"/>
        <item x="37"/>
        <item x="1"/>
        <item t="default"/>
      </items>
    </pivotField>
    <pivotField showAll="0"/>
    <pivotField showAll="0"/>
    <pivotField showAll="0"/>
    <pivotField showAll="0"/>
    <pivotField showAll="0"/>
    <pivotField numFmtId="164" showAll="0"/>
    <pivotField dataField="1" numFmtId="164" showAll="0"/>
    <pivotField numFmtId="9" showAll="0"/>
    <pivotField numFmtId="164" showAll="0"/>
    <pivotField numFmtId="164" showAll="0"/>
    <pivotField numFmtId="165" showAll="0"/>
    <pivotField showAll="0"/>
  </pivotFields>
  <rowFields count="2">
    <field x="1"/>
    <field x="3"/>
  </rowFields>
  <rowItems count="84">
    <i>
      <x/>
    </i>
    <i r="1">
      <x v="36"/>
    </i>
    <i>
      <x v="1"/>
    </i>
    <i r="1">
      <x v="3"/>
    </i>
    <i r="1">
      <x v="59"/>
    </i>
    <i>
      <x v="2"/>
    </i>
    <i r="1">
      <x v="7"/>
    </i>
    <i>
      <x v="3"/>
    </i>
    <i r="1">
      <x v="36"/>
    </i>
    <i r="1">
      <x v="57"/>
    </i>
    <i>
      <x v="4"/>
    </i>
    <i r="1">
      <x v="37"/>
    </i>
    <i r="1">
      <x v="40"/>
    </i>
    <i>
      <x v="5"/>
    </i>
    <i r="1">
      <x v="18"/>
    </i>
    <i>
      <x v="6"/>
    </i>
    <i r="1">
      <x v="1"/>
    </i>
    <i>
      <x v="7"/>
    </i>
    <i r="1">
      <x v="27"/>
    </i>
    <i r="1">
      <x v="30"/>
    </i>
    <i r="1">
      <x v="39"/>
    </i>
    <i r="1">
      <x v="40"/>
    </i>
    <i r="1">
      <x v="52"/>
    </i>
    <i r="1">
      <x v="54"/>
    </i>
    <i>
      <x v="8"/>
    </i>
    <i r="1">
      <x v="9"/>
    </i>
    <i r="1">
      <x v="12"/>
    </i>
    <i r="1">
      <x v="31"/>
    </i>
    <i r="1">
      <x v="53"/>
    </i>
    <i>
      <x v="9"/>
    </i>
    <i r="1">
      <x v="10"/>
    </i>
    <i r="1">
      <x v="23"/>
    </i>
    <i r="1">
      <x v="38"/>
    </i>
    <i>
      <x v="10"/>
    </i>
    <i r="1">
      <x v="11"/>
    </i>
    <i r="1">
      <x v="15"/>
    </i>
    <i r="1">
      <x v="21"/>
    </i>
    <i r="1">
      <x v="32"/>
    </i>
    <i r="1">
      <x v="33"/>
    </i>
    <i r="1">
      <x v="34"/>
    </i>
    <i r="1">
      <x v="35"/>
    </i>
    <i r="1">
      <x v="44"/>
    </i>
    <i r="1">
      <x v="45"/>
    </i>
    <i r="1">
      <x v="46"/>
    </i>
    <i r="1">
      <x v="48"/>
    </i>
    <i>
      <x v="11"/>
    </i>
    <i r="1">
      <x v="4"/>
    </i>
    <i r="1">
      <x v="22"/>
    </i>
    <i r="1">
      <x v="42"/>
    </i>
    <i>
      <x v="12"/>
    </i>
    <i r="1">
      <x v="26"/>
    </i>
    <i r="1">
      <x v="51"/>
    </i>
    <i r="1">
      <x v="58"/>
    </i>
    <i>
      <x v="13"/>
    </i>
    <i r="1">
      <x v="28"/>
    </i>
    <i r="1">
      <x v="29"/>
    </i>
    <i r="1">
      <x v="43"/>
    </i>
    <i r="1">
      <x v="49"/>
    </i>
    <i r="1">
      <x v="50"/>
    </i>
    <i>
      <x v="14"/>
    </i>
    <i r="1">
      <x/>
    </i>
    <i r="1">
      <x v="8"/>
    </i>
    <i r="1">
      <x v="14"/>
    </i>
    <i r="1">
      <x v="25"/>
    </i>
    <i>
      <x v="15"/>
    </i>
    <i r="1">
      <x v="41"/>
    </i>
    <i r="1">
      <x v="47"/>
    </i>
    <i>
      <x v="16"/>
    </i>
    <i r="1">
      <x v="6"/>
    </i>
    <i r="1">
      <x v="16"/>
    </i>
    <i>
      <x v="17"/>
    </i>
    <i r="1">
      <x v="13"/>
    </i>
    <i>
      <x v="18"/>
    </i>
    <i r="1">
      <x v="2"/>
    </i>
    <i r="1">
      <x v="17"/>
    </i>
    <i r="1">
      <x v="55"/>
    </i>
    <i r="1">
      <x v="56"/>
    </i>
    <i>
      <x v="19"/>
    </i>
    <i r="1">
      <x v="20"/>
    </i>
    <i>
      <x v="20"/>
    </i>
    <i r="1">
      <x v="24"/>
    </i>
    <i>
      <x v="21"/>
    </i>
    <i r="1">
      <x v="5"/>
    </i>
    <i t="grand">
      <x/>
    </i>
  </rowItems>
  <colItems count="1">
    <i/>
  </colItems>
  <dataFields count="1">
    <dataField name="Summa av Totalt pris (inkl. moms)" fld="10" baseField="0" baseItem="0" numFmtId="164"/>
  </dataFields>
  <formats count="52">
    <format dxfId="51">
      <pivotArea outline="0" collapsedLevelsAreSubtotals="1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1" type="button" dataOnly="0" labelOnly="1" outline="0" axis="axisRow" fieldPosition="0"/>
    </format>
    <format dxfId="47">
      <pivotArea dataOnly="0" labelOnly="1" fieldPosition="0">
        <references count="1">
          <reference field="1" count="0"/>
        </references>
      </pivotArea>
    </format>
    <format dxfId="46">
      <pivotArea dataOnly="0" labelOnly="1" grandRow="1" outline="0" fieldPosition="0"/>
    </format>
    <format dxfId="45">
      <pivotArea dataOnly="0" labelOnly="1" fieldPosition="0">
        <references count="2">
          <reference field="1" count="1" selected="0">
            <x v="0"/>
          </reference>
          <reference field="3" count="2">
            <x v="3"/>
            <x v="19"/>
          </reference>
        </references>
      </pivotArea>
    </format>
    <format dxfId="44">
      <pivotArea dataOnly="0" labelOnly="1" fieldPosition="0">
        <references count="2">
          <reference field="1" count="1" selected="0">
            <x v="2"/>
          </reference>
          <reference field="3" count="1">
            <x v="7"/>
          </reference>
        </references>
      </pivotArea>
    </format>
    <format dxfId="43">
      <pivotArea dataOnly="0" labelOnly="1" fieldPosition="0">
        <references count="2">
          <reference field="1" count="1" selected="0">
            <x v="3"/>
          </reference>
          <reference field="3" count="2">
            <x v="36"/>
            <x v="57"/>
          </reference>
        </references>
      </pivotArea>
    </format>
    <format dxfId="42">
      <pivotArea dataOnly="0" labelOnly="1" fieldPosition="0">
        <references count="2">
          <reference field="1" count="1" selected="0">
            <x v="4"/>
          </reference>
          <reference field="3" count="2">
            <x v="37"/>
            <x v="40"/>
          </reference>
        </references>
      </pivotArea>
    </format>
    <format dxfId="41">
      <pivotArea dataOnly="0" labelOnly="1" fieldPosition="0">
        <references count="2">
          <reference field="1" count="1" selected="0">
            <x v="5"/>
          </reference>
          <reference field="3" count="1">
            <x v="18"/>
          </reference>
        </references>
      </pivotArea>
    </format>
    <format dxfId="40">
      <pivotArea dataOnly="0" labelOnly="1" fieldPosition="0">
        <references count="2">
          <reference field="1" count="1" selected="0">
            <x v="6"/>
          </reference>
          <reference field="3" count="1">
            <x v="1"/>
          </reference>
        </references>
      </pivotArea>
    </format>
    <format dxfId="39">
      <pivotArea dataOnly="0" labelOnly="1" fieldPosition="0">
        <references count="2">
          <reference field="1" count="1" selected="0">
            <x v="7"/>
          </reference>
          <reference field="3" count="6">
            <x v="27"/>
            <x v="30"/>
            <x v="39"/>
            <x v="40"/>
            <x v="52"/>
            <x v="54"/>
          </reference>
        </references>
      </pivotArea>
    </format>
    <format dxfId="38">
      <pivotArea dataOnly="0" labelOnly="1" fieldPosition="0">
        <references count="2">
          <reference field="1" count="1" selected="0">
            <x v="8"/>
          </reference>
          <reference field="3" count="4">
            <x v="9"/>
            <x v="12"/>
            <x v="31"/>
            <x v="53"/>
          </reference>
        </references>
      </pivotArea>
    </format>
    <format dxfId="37">
      <pivotArea dataOnly="0" labelOnly="1" fieldPosition="0">
        <references count="2">
          <reference field="1" count="1" selected="0">
            <x v="9"/>
          </reference>
          <reference field="3" count="3">
            <x v="10"/>
            <x v="23"/>
            <x v="38"/>
          </reference>
        </references>
      </pivotArea>
    </format>
    <format dxfId="36">
      <pivotArea dataOnly="0" labelOnly="1" fieldPosition="0">
        <references count="2">
          <reference field="1" count="1" selected="0">
            <x v="10"/>
          </reference>
          <reference field="3" count="11">
            <x v="11"/>
            <x v="15"/>
            <x v="21"/>
            <x v="32"/>
            <x v="33"/>
            <x v="34"/>
            <x v="35"/>
            <x v="44"/>
            <x v="45"/>
            <x v="46"/>
            <x v="48"/>
          </reference>
        </references>
      </pivotArea>
    </format>
    <format dxfId="35">
      <pivotArea dataOnly="0" labelOnly="1" fieldPosition="0">
        <references count="2">
          <reference field="1" count="1" selected="0">
            <x v="11"/>
          </reference>
          <reference field="3" count="3">
            <x v="4"/>
            <x v="22"/>
            <x v="42"/>
          </reference>
        </references>
      </pivotArea>
    </format>
    <format dxfId="34">
      <pivotArea dataOnly="0" labelOnly="1" fieldPosition="0">
        <references count="2">
          <reference field="1" count="1" selected="0">
            <x v="12"/>
          </reference>
          <reference field="3" count="3">
            <x v="26"/>
            <x v="51"/>
            <x v="58"/>
          </reference>
        </references>
      </pivotArea>
    </format>
    <format dxfId="33">
      <pivotArea dataOnly="0" labelOnly="1" fieldPosition="0">
        <references count="2">
          <reference field="1" count="1" selected="0">
            <x v="13"/>
          </reference>
          <reference field="3" count="5">
            <x v="28"/>
            <x v="29"/>
            <x v="43"/>
            <x v="49"/>
            <x v="50"/>
          </reference>
        </references>
      </pivotArea>
    </format>
    <format dxfId="32">
      <pivotArea dataOnly="0" labelOnly="1" fieldPosition="0">
        <references count="2">
          <reference field="1" count="1" selected="0">
            <x v="14"/>
          </reference>
          <reference field="3" count="4">
            <x v="0"/>
            <x v="8"/>
            <x v="14"/>
            <x v="25"/>
          </reference>
        </references>
      </pivotArea>
    </format>
    <format dxfId="31">
      <pivotArea dataOnly="0" labelOnly="1" fieldPosition="0">
        <references count="2">
          <reference field="1" count="1" selected="0">
            <x v="15"/>
          </reference>
          <reference field="3" count="2">
            <x v="41"/>
            <x v="47"/>
          </reference>
        </references>
      </pivotArea>
    </format>
    <format dxfId="30">
      <pivotArea dataOnly="0" labelOnly="1" fieldPosition="0">
        <references count="2">
          <reference field="1" count="1" selected="0">
            <x v="16"/>
          </reference>
          <reference field="3" count="2">
            <x v="6"/>
            <x v="16"/>
          </reference>
        </references>
      </pivotArea>
    </format>
    <format dxfId="29">
      <pivotArea dataOnly="0" labelOnly="1" fieldPosition="0">
        <references count="2">
          <reference field="1" count="1" selected="0">
            <x v="17"/>
          </reference>
          <reference field="3" count="1">
            <x v="13"/>
          </reference>
        </references>
      </pivotArea>
    </format>
    <format dxfId="28">
      <pivotArea dataOnly="0" labelOnly="1" fieldPosition="0">
        <references count="2">
          <reference field="1" count="1" selected="0">
            <x v="18"/>
          </reference>
          <reference field="3" count="4">
            <x v="2"/>
            <x v="17"/>
            <x v="55"/>
            <x v="56"/>
          </reference>
        </references>
      </pivotArea>
    </format>
    <format dxfId="27">
      <pivotArea dataOnly="0" labelOnly="1" fieldPosition="0">
        <references count="2">
          <reference field="1" count="1" selected="0">
            <x v="19"/>
          </reference>
          <reference field="3" count="1">
            <x v="20"/>
          </reference>
        </references>
      </pivotArea>
    </format>
    <format dxfId="26">
      <pivotArea dataOnly="0" labelOnly="1" fieldPosition="0">
        <references count="2">
          <reference field="1" count="1" selected="0">
            <x v="20"/>
          </reference>
          <reference field="3" count="1">
            <x v="24"/>
          </reference>
        </references>
      </pivotArea>
    </format>
    <format dxfId="25">
      <pivotArea dataOnly="0" labelOnly="1" fieldPosition="0">
        <references count="2">
          <reference field="1" count="1" selected="0">
            <x v="21"/>
          </reference>
          <reference field="3" count="1">
            <x v="5"/>
          </reference>
        </references>
      </pivotArea>
    </format>
    <format dxfId="24">
      <pivotArea dataOnly="0" labelOnly="1" outline="0" axis="axisValues" fieldPosition="0"/>
    </format>
    <format dxfId="23">
      <pivotArea dataOnly="0" fieldPosition="0">
        <references count="1">
          <reference field="1" count="1">
            <x v="0"/>
          </reference>
        </references>
      </pivotArea>
    </format>
    <format dxfId="22">
      <pivotArea dataOnly="0" grandRow="1" fieldPosition="0"/>
    </format>
    <format dxfId="21">
      <pivotArea dataOnly="0" grandRow="1" fieldPosition="0"/>
    </format>
    <format dxfId="20">
      <pivotArea dataOnly="0" labelOnly="1" fieldPosition="0">
        <references count="1">
          <reference field="1" count="1">
            <x v="1"/>
          </reference>
        </references>
      </pivotArea>
    </format>
    <format dxfId="19">
      <pivotArea dataOnly="0" labelOnly="1" fieldPosition="0">
        <references count="1">
          <reference field="1" count="1">
            <x v="2"/>
          </reference>
        </references>
      </pivotArea>
    </format>
    <format dxfId="18">
      <pivotArea dataOnly="0" labelOnly="1" fieldPosition="0">
        <references count="1">
          <reference field="1" count="1">
            <x v="3"/>
          </reference>
        </references>
      </pivotArea>
    </format>
    <format dxfId="17">
      <pivotArea dataOnly="0" labelOnly="1" fieldPosition="0">
        <references count="1">
          <reference field="1" count="1">
            <x v="4"/>
          </reference>
        </references>
      </pivotArea>
    </format>
    <format dxfId="16">
      <pivotArea dataOnly="0" labelOnly="1" fieldPosition="0">
        <references count="1">
          <reference field="1" count="1">
            <x v="5"/>
          </reference>
        </references>
      </pivotArea>
    </format>
    <format dxfId="15">
      <pivotArea dataOnly="0" labelOnly="1" fieldPosition="0">
        <references count="1">
          <reference field="1" count="1">
            <x v="6"/>
          </reference>
        </references>
      </pivotArea>
    </format>
    <format dxfId="14">
      <pivotArea dataOnly="0" labelOnly="1" fieldPosition="0">
        <references count="1">
          <reference field="1" count="1">
            <x v="7"/>
          </reference>
        </references>
      </pivotArea>
    </format>
    <format dxfId="13">
      <pivotArea dataOnly="0" labelOnly="1" fieldPosition="0">
        <references count="1">
          <reference field="1" count="1">
            <x v="8"/>
          </reference>
        </references>
      </pivotArea>
    </format>
    <format dxfId="12">
      <pivotArea dataOnly="0" labelOnly="1" fieldPosition="0">
        <references count="1">
          <reference field="1" count="1">
            <x v="9"/>
          </reference>
        </references>
      </pivotArea>
    </format>
    <format dxfId="11">
      <pivotArea dataOnly="0" labelOnly="1" fieldPosition="0">
        <references count="1">
          <reference field="1" count="1">
            <x v="10"/>
          </reference>
        </references>
      </pivotArea>
    </format>
    <format dxfId="10">
      <pivotArea dataOnly="0" labelOnly="1" fieldPosition="0">
        <references count="1">
          <reference field="1" count="1">
            <x v="11"/>
          </reference>
        </references>
      </pivotArea>
    </format>
    <format dxfId="9">
      <pivotArea dataOnly="0" labelOnly="1" fieldPosition="0">
        <references count="1">
          <reference field="1" count="1">
            <x v="12"/>
          </reference>
        </references>
      </pivotArea>
    </format>
    <format dxfId="8">
      <pivotArea dataOnly="0" labelOnly="1" fieldPosition="0">
        <references count="1">
          <reference field="1" count="1">
            <x v="13"/>
          </reference>
        </references>
      </pivotArea>
    </format>
    <format dxfId="7">
      <pivotArea dataOnly="0" labelOnly="1" fieldPosition="0">
        <references count="1">
          <reference field="1" count="1">
            <x v="14"/>
          </reference>
        </references>
      </pivotArea>
    </format>
    <format dxfId="6">
      <pivotArea dataOnly="0" labelOnly="1" fieldPosition="0">
        <references count="1">
          <reference field="1" count="1">
            <x v="15"/>
          </reference>
        </references>
      </pivotArea>
    </format>
    <format dxfId="5">
      <pivotArea dataOnly="0" labelOnly="1" fieldPosition="0">
        <references count="1">
          <reference field="1" count="1">
            <x v="16"/>
          </reference>
        </references>
      </pivotArea>
    </format>
    <format dxfId="4">
      <pivotArea dataOnly="0" labelOnly="1" fieldPosition="0">
        <references count="1">
          <reference field="1" count="1">
            <x v="17"/>
          </reference>
        </references>
      </pivotArea>
    </format>
    <format dxfId="3">
      <pivotArea dataOnly="0" labelOnly="1" fieldPosition="0">
        <references count="1">
          <reference field="1" count="1">
            <x v="18"/>
          </reference>
        </references>
      </pivotArea>
    </format>
    <format dxfId="2">
      <pivotArea dataOnly="0" labelOnly="1" fieldPosition="0">
        <references count="1">
          <reference field="1" count="1">
            <x v="19"/>
          </reference>
        </references>
      </pivotArea>
    </format>
    <format dxfId="1">
      <pivotArea dataOnly="0" labelOnly="1" fieldPosition="0">
        <references count="1">
          <reference field="1" count="1">
            <x v="20"/>
          </reference>
        </references>
      </pivotArea>
    </format>
    <format dxfId="0">
      <pivotArea dataOnly="0" labelOnly="1" fieldPosition="0">
        <references count="1">
          <reference field="1" count="1">
            <x v="2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4299-7754-4B1F-ACDF-16D8374958A0}">
  <dimension ref="A3:Y26"/>
  <sheetViews>
    <sheetView workbookViewId="0">
      <selection activeCell="D34" sqref="D34"/>
    </sheetView>
  </sheetViews>
  <sheetFormatPr defaultRowHeight="15" x14ac:dyDescent="0.25"/>
  <cols>
    <col min="1" max="1" width="14.5703125" style="7" bestFit="1" customWidth="1"/>
    <col min="2" max="2" width="32" style="7" bestFit="1" customWidth="1"/>
    <col min="3" max="3" width="5.42578125" style="7" customWidth="1"/>
    <col min="4" max="4" width="9.140625" style="7"/>
    <col min="5" max="18" width="9.28515625" style="7" bestFit="1" customWidth="1"/>
    <col min="19" max="19" width="9.85546875" style="7" bestFit="1" customWidth="1"/>
    <col min="20" max="21" width="9.28515625" style="7" bestFit="1" customWidth="1"/>
    <col min="22" max="22" width="9.85546875" style="7" bestFit="1" customWidth="1"/>
    <col min="23" max="25" width="9.28515625" style="7" bestFit="1" customWidth="1"/>
    <col min="26" max="16384" width="9.140625" style="7"/>
  </cols>
  <sheetData>
    <row r="3" spans="1:25" x14ac:dyDescent="0.25">
      <c r="A3" s="10" t="s">
        <v>100</v>
      </c>
      <c r="B3" s="10" t="s">
        <v>102</v>
      </c>
      <c r="C3" s="10"/>
      <c r="E3" s="16">
        <v>2025</v>
      </c>
      <c r="F3" s="16">
        <v>2027</v>
      </c>
      <c r="G3" s="16">
        <v>2028</v>
      </c>
      <c r="H3" s="16">
        <v>2029</v>
      </c>
      <c r="I3" s="16">
        <v>2030</v>
      </c>
      <c r="J3" s="16">
        <v>2032</v>
      </c>
      <c r="K3" s="16">
        <v>2033</v>
      </c>
      <c r="L3" s="16">
        <v>2037</v>
      </c>
      <c r="M3" s="16">
        <v>2038</v>
      </c>
      <c r="N3" s="16">
        <v>2039</v>
      </c>
      <c r="O3" s="16">
        <v>2043</v>
      </c>
      <c r="P3" s="16">
        <v>2047</v>
      </c>
      <c r="Q3" s="16">
        <v>2048</v>
      </c>
      <c r="R3" s="16">
        <v>2049</v>
      </c>
      <c r="S3" s="16">
        <v>2058</v>
      </c>
      <c r="T3" s="16">
        <v>2066</v>
      </c>
      <c r="U3" s="16">
        <v>2067</v>
      </c>
      <c r="V3" s="16">
        <v>2068</v>
      </c>
      <c r="W3" s="16">
        <v>2069</v>
      </c>
      <c r="X3" s="16">
        <v>2070</v>
      </c>
      <c r="Y3" s="16">
        <v>2074</v>
      </c>
    </row>
    <row r="4" spans="1:25" x14ac:dyDescent="0.25">
      <c r="A4" s="8">
        <v>2025</v>
      </c>
      <c r="B4" s="9">
        <v>300000</v>
      </c>
      <c r="C4" s="9"/>
      <c r="E4" s="17">
        <v>300000</v>
      </c>
      <c r="F4" s="17">
        <v>131250</v>
      </c>
      <c r="G4" s="17">
        <v>204000</v>
      </c>
      <c r="H4" s="17">
        <v>29687.5</v>
      </c>
      <c r="I4" s="17">
        <v>18750</v>
      </c>
      <c r="J4" s="17">
        <v>5000</v>
      </c>
      <c r="K4" s="17">
        <v>1379625</v>
      </c>
      <c r="L4" s="17">
        <v>1087500</v>
      </c>
      <c r="M4" s="17">
        <v>815000.00000000012</v>
      </c>
      <c r="N4" s="17">
        <v>1783500</v>
      </c>
      <c r="O4" s="17">
        <v>1593750.0000000002</v>
      </c>
      <c r="P4" s="17">
        <v>250000</v>
      </c>
      <c r="Q4" s="17">
        <v>6828750</v>
      </c>
      <c r="R4" s="17">
        <v>168500</v>
      </c>
      <c r="S4" s="17">
        <v>13537500</v>
      </c>
      <c r="T4" s="17">
        <v>50000</v>
      </c>
      <c r="U4" s="17">
        <v>106250</v>
      </c>
      <c r="V4" s="17">
        <v>48100000</v>
      </c>
      <c r="W4" s="17">
        <v>962500</v>
      </c>
      <c r="X4" s="17">
        <v>18750</v>
      </c>
      <c r="Y4" s="17">
        <v>43750</v>
      </c>
    </row>
    <row r="5" spans="1:25" x14ac:dyDescent="0.25">
      <c r="A5" s="8">
        <v>2026</v>
      </c>
      <c r="B5" s="9">
        <v>400000</v>
      </c>
      <c r="C5" s="9"/>
    </row>
    <row r="6" spans="1:25" x14ac:dyDescent="0.25">
      <c r="A6" s="8">
        <v>2027</v>
      </c>
      <c r="B6" s="9">
        <v>131250</v>
      </c>
      <c r="C6" s="9"/>
    </row>
    <row r="7" spans="1:25" x14ac:dyDescent="0.25">
      <c r="A7" s="8">
        <v>2028</v>
      </c>
      <c r="B7" s="9">
        <v>277500</v>
      </c>
      <c r="C7" s="9"/>
    </row>
    <row r="8" spans="1:25" x14ac:dyDescent="0.25">
      <c r="A8" s="8">
        <v>2029</v>
      </c>
      <c r="B8" s="9">
        <v>29687.5</v>
      </c>
      <c r="C8" s="9"/>
    </row>
    <row r="9" spans="1:25" x14ac:dyDescent="0.25">
      <c r="A9" s="8">
        <v>2030</v>
      </c>
      <c r="B9" s="9">
        <v>18750</v>
      </c>
      <c r="C9" s="9"/>
    </row>
    <row r="10" spans="1:25" x14ac:dyDescent="0.25">
      <c r="A10" s="8">
        <v>2032</v>
      </c>
      <c r="B10" s="9">
        <v>5000</v>
      </c>
      <c r="C10" s="9"/>
    </row>
    <row r="11" spans="1:25" x14ac:dyDescent="0.25">
      <c r="A11" s="8">
        <v>2033</v>
      </c>
      <c r="B11" s="9">
        <v>1379625</v>
      </c>
      <c r="C11" s="9"/>
    </row>
    <row r="12" spans="1:25" x14ac:dyDescent="0.25">
      <c r="A12" s="8">
        <v>2037</v>
      </c>
      <c r="B12" s="9">
        <v>1087500</v>
      </c>
      <c r="C12" s="9"/>
    </row>
    <row r="13" spans="1:25" x14ac:dyDescent="0.25">
      <c r="A13" s="8">
        <v>2038</v>
      </c>
      <c r="B13" s="9">
        <v>815000.00000000012</v>
      </c>
      <c r="C13" s="9"/>
    </row>
    <row r="14" spans="1:25" x14ac:dyDescent="0.25">
      <c r="A14" s="8">
        <v>2039</v>
      </c>
      <c r="B14" s="9">
        <v>1783500</v>
      </c>
      <c r="C14" s="9"/>
    </row>
    <row r="15" spans="1:25" x14ac:dyDescent="0.25">
      <c r="A15" s="8">
        <v>2043</v>
      </c>
      <c r="B15" s="9">
        <v>1593750.0000000002</v>
      </c>
      <c r="C15" s="9"/>
    </row>
    <row r="16" spans="1:25" x14ac:dyDescent="0.25">
      <c r="A16" s="8">
        <v>2047</v>
      </c>
      <c r="B16" s="9">
        <v>250000</v>
      </c>
      <c r="C16" s="9"/>
    </row>
    <row r="17" spans="1:3" x14ac:dyDescent="0.25">
      <c r="A17" s="8">
        <v>2048</v>
      </c>
      <c r="B17" s="9">
        <v>6828750</v>
      </c>
      <c r="C17" s="9"/>
    </row>
    <row r="18" spans="1:3" x14ac:dyDescent="0.25">
      <c r="A18" s="8">
        <v>2049</v>
      </c>
      <c r="B18" s="9">
        <v>168500</v>
      </c>
      <c r="C18" s="9"/>
    </row>
    <row r="19" spans="1:3" x14ac:dyDescent="0.25">
      <c r="A19" s="8">
        <v>2058</v>
      </c>
      <c r="B19" s="9">
        <v>13537500</v>
      </c>
      <c r="C19" s="9"/>
    </row>
    <row r="20" spans="1:3" x14ac:dyDescent="0.25">
      <c r="A20" s="8">
        <v>2066</v>
      </c>
      <c r="B20" s="9">
        <v>50000</v>
      </c>
      <c r="C20" s="9"/>
    </row>
    <row r="21" spans="1:3" x14ac:dyDescent="0.25">
      <c r="A21" s="8">
        <v>2067</v>
      </c>
      <c r="B21" s="9">
        <v>106250</v>
      </c>
      <c r="C21" s="9"/>
    </row>
    <row r="22" spans="1:3" x14ac:dyDescent="0.25">
      <c r="A22" s="8">
        <v>2068</v>
      </c>
      <c r="B22" s="9">
        <v>48100000</v>
      </c>
      <c r="C22" s="9"/>
    </row>
    <row r="23" spans="1:3" x14ac:dyDescent="0.25">
      <c r="A23" s="8">
        <v>2069</v>
      </c>
      <c r="B23" s="9">
        <v>962500</v>
      </c>
      <c r="C23" s="9"/>
    </row>
    <row r="24" spans="1:3" x14ac:dyDescent="0.25">
      <c r="A24" s="8">
        <v>2070</v>
      </c>
      <c r="B24" s="9">
        <v>18750</v>
      </c>
      <c r="C24" s="9"/>
    </row>
    <row r="25" spans="1:3" x14ac:dyDescent="0.25">
      <c r="A25" s="8">
        <v>2074</v>
      </c>
      <c r="B25" s="9">
        <v>43750</v>
      </c>
    </row>
    <row r="26" spans="1:3" x14ac:dyDescent="0.25">
      <c r="A26" s="11" t="s">
        <v>101</v>
      </c>
      <c r="B26" s="12">
        <v>77887562.5</v>
      </c>
      <c r="C26" s="12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CE24-C26B-40A9-BE88-DE38E72007FD}">
  <dimension ref="A3:E87"/>
  <sheetViews>
    <sheetView tabSelected="1" workbookViewId="0">
      <selection activeCell="M33" sqref="M33"/>
    </sheetView>
  </sheetViews>
  <sheetFormatPr defaultRowHeight="15" x14ac:dyDescent="0.25"/>
  <cols>
    <col min="1" max="1" width="60.42578125" style="7" bestFit="1" customWidth="1"/>
    <col min="2" max="2" width="32" style="7" bestFit="1" customWidth="1"/>
    <col min="3" max="3" width="4.140625" style="7" customWidth="1"/>
    <col min="4" max="4" width="9.140625" style="7"/>
    <col min="5" max="5" width="13.7109375" style="7" customWidth="1"/>
    <col min="6" max="16384" width="9.140625" style="7"/>
  </cols>
  <sheetData>
    <row r="3" spans="1:5" x14ac:dyDescent="0.25">
      <c r="A3" s="7" t="s">
        <v>100</v>
      </c>
      <c r="B3" s="7" t="s">
        <v>102</v>
      </c>
    </row>
    <row r="4" spans="1:5" x14ac:dyDescent="0.25">
      <c r="A4" s="14">
        <v>2025</v>
      </c>
      <c r="B4" s="15">
        <v>300000</v>
      </c>
      <c r="D4" s="19" t="s">
        <v>104</v>
      </c>
      <c r="E4" s="17">
        <f>GETPIVOTDATA("Totalt pris (inkl. moms)",$A$3,"År",2025)+GETPIVOTDATA("Totalt pris (inkl. moms)",$A$3,"År",2026)+GETPIVOTDATA("Totalt pris (inkl. moms)",$A$3,"År",2027)+GETPIVOTDATA("Totalt pris (inkl. moms)",$A$3,"År",2028)+GETPIVOTDATA("Totalt pris (inkl. moms)",$A$3,"År",2029)</f>
        <v>1138437.5</v>
      </c>
    </row>
    <row r="5" spans="1:5" x14ac:dyDescent="0.25">
      <c r="A5" s="13" t="s">
        <v>27</v>
      </c>
      <c r="B5" s="9">
        <v>300000</v>
      </c>
      <c r="D5" s="19" t="s">
        <v>105</v>
      </c>
      <c r="E5" s="17">
        <f>GETPIVOTDATA("Totalt pris (inkl. moms)",$A$3,"År",2030)+GETPIVOTDATA("Totalt pris (inkl. moms)",$A$3,"År",2032)+GETPIVOTDATA("Totalt pris (inkl. moms)",$A$3,"År",2033)</f>
        <v>1403375</v>
      </c>
    </row>
    <row r="6" spans="1:5" x14ac:dyDescent="0.25">
      <c r="A6" s="18">
        <v>2026</v>
      </c>
      <c r="B6" s="9">
        <v>400000</v>
      </c>
      <c r="D6" s="19" t="s">
        <v>106</v>
      </c>
      <c r="E6" s="17">
        <f>GETPIVOTDATA("Totalt pris (inkl. moms)",$A$3,"År",2037)+GETPIVOTDATA("Totalt pris (inkl. moms)",$A$3,"År",2038)+GETPIVOTDATA("Totalt pris (inkl. moms)",$A$3,"År",2039)</f>
        <v>3686000</v>
      </c>
    </row>
    <row r="7" spans="1:5" x14ac:dyDescent="0.25">
      <c r="A7" s="13" t="s">
        <v>18</v>
      </c>
      <c r="B7" s="9">
        <v>250000</v>
      </c>
      <c r="D7" s="19" t="s">
        <v>107</v>
      </c>
      <c r="E7" s="17">
        <f>GETPIVOTDATA("Totalt pris (inkl. moms)",$A$3,"År",2043)</f>
        <v>1593750.0000000002</v>
      </c>
    </row>
    <row r="8" spans="1:5" x14ac:dyDescent="0.25">
      <c r="A8" s="13" t="s">
        <v>103</v>
      </c>
      <c r="B8" s="9">
        <v>150000</v>
      </c>
      <c r="D8" s="19" t="s">
        <v>108</v>
      </c>
      <c r="E8" s="17">
        <f>GETPIVOTDATA("Totalt pris (inkl. moms)",$A$3,"År",2047)+GETPIVOTDATA("Totalt pris (inkl. moms)",$A$3,"År",2048)+GETPIVOTDATA("Totalt pris (inkl. moms)",$A$3,"År",2049)</f>
        <v>7247250</v>
      </c>
    </row>
    <row r="9" spans="1:5" x14ac:dyDescent="0.25">
      <c r="A9" s="14">
        <v>2027</v>
      </c>
      <c r="B9" s="9">
        <v>131250</v>
      </c>
      <c r="D9" s="19" t="s">
        <v>109</v>
      </c>
      <c r="E9" s="17"/>
    </row>
    <row r="10" spans="1:5" x14ac:dyDescent="0.25">
      <c r="A10" s="13" t="s">
        <v>24</v>
      </c>
      <c r="B10" s="9">
        <v>131250</v>
      </c>
      <c r="D10" s="19" t="s">
        <v>110</v>
      </c>
      <c r="E10" s="17">
        <f>GETPIVOTDATA("Totalt pris (inkl. moms)",$A$3,"År",2058)</f>
        <v>13537500</v>
      </c>
    </row>
    <row r="11" spans="1:5" x14ac:dyDescent="0.25">
      <c r="A11" s="14">
        <v>2028</v>
      </c>
      <c r="B11" s="9">
        <v>277500</v>
      </c>
      <c r="D11" s="19" t="s">
        <v>111</v>
      </c>
      <c r="E11" s="17"/>
    </row>
    <row r="12" spans="1:5" x14ac:dyDescent="0.25">
      <c r="A12" s="13" t="s">
        <v>27</v>
      </c>
      <c r="B12" s="9">
        <v>150000</v>
      </c>
      <c r="D12" s="19" t="s">
        <v>112</v>
      </c>
      <c r="E12" s="17">
        <f>GETPIVOTDATA("Totalt pris (inkl. moms)",$A$3,"År",2066)+GETPIVOTDATA("Totalt pris (inkl. moms)",$A$3,"År",2067)+GETPIVOTDATA("Totalt pris (inkl. moms)",$A$3,"År",2068)+GETPIVOTDATA("Totalt pris (inkl. moms)",$A$3,"År",2069)</f>
        <v>49218750</v>
      </c>
    </row>
    <row r="13" spans="1:5" x14ac:dyDescent="0.25">
      <c r="A13" s="13" t="s">
        <v>30</v>
      </c>
      <c r="B13" s="9">
        <v>127500</v>
      </c>
      <c r="D13" s="19" t="s">
        <v>113</v>
      </c>
      <c r="E13" s="19">
        <f>GETPIVOTDATA("Totalt pris (inkl. moms)",$A$3,"År",2070)+GETPIVOTDATA("Totalt pris (inkl. moms)",$A$3,"År",2074)</f>
        <v>62500</v>
      </c>
    </row>
    <row r="14" spans="1:5" x14ac:dyDescent="0.25">
      <c r="A14" s="14">
        <v>2029</v>
      </c>
      <c r="B14" s="9">
        <v>29687.5</v>
      </c>
      <c r="D14" s="19"/>
      <c r="E14" s="17">
        <f>SUM(E4:E13)</f>
        <v>77887562.5</v>
      </c>
    </row>
    <row r="15" spans="1:5" x14ac:dyDescent="0.25">
      <c r="A15" s="13" t="s">
        <v>34</v>
      </c>
      <c r="B15" s="9">
        <v>12500</v>
      </c>
    </row>
    <row r="16" spans="1:5" x14ac:dyDescent="0.25">
      <c r="A16" s="13" t="s">
        <v>32</v>
      </c>
      <c r="B16" s="9">
        <v>17187.5</v>
      </c>
    </row>
    <row r="17" spans="1:2" x14ac:dyDescent="0.25">
      <c r="A17" s="14">
        <v>2030</v>
      </c>
      <c r="B17" s="9">
        <v>18750</v>
      </c>
    </row>
    <row r="18" spans="1:2" x14ac:dyDescent="0.25">
      <c r="A18" s="13" t="s">
        <v>35</v>
      </c>
      <c r="B18" s="9">
        <v>18750</v>
      </c>
    </row>
    <row r="19" spans="1:2" x14ac:dyDescent="0.25">
      <c r="A19" s="14">
        <v>2032</v>
      </c>
      <c r="B19" s="9">
        <v>5000</v>
      </c>
    </row>
    <row r="20" spans="1:2" x14ac:dyDescent="0.25">
      <c r="A20" s="13" t="s">
        <v>37</v>
      </c>
      <c r="B20" s="9">
        <v>5000</v>
      </c>
    </row>
    <row r="21" spans="1:2" x14ac:dyDescent="0.25">
      <c r="A21" s="14">
        <v>2033</v>
      </c>
      <c r="B21" s="9">
        <v>1379625</v>
      </c>
    </row>
    <row r="22" spans="1:2" x14ac:dyDescent="0.25">
      <c r="A22" s="13" t="s">
        <v>39</v>
      </c>
      <c r="B22" s="9">
        <v>450000</v>
      </c>
    </row>
    <row r="23" spans="1:2" x14ac:dyDescent="0.25">
      <c r="A23" s="13" t="s">
        <v>40</v>
      </c>
      <c r="B23" s="9">
        <v>105000</v>
      </c>
    </row>
    <row r="24" spans="1:2" x14ac:dyDescent="0.25">
      <c r="A24" s="13" t="s">
        <v>42</v>
      </c>
      <c r="B24" s="9">
        <v>50000</v>
      </c>
    </row>
    <row r="25" spans="1:2" x14ac:dyDescent="0.25">
      <c r="A25" s="13" t="s">
        <v>32</v>
      </c>
      <c r="B25" s="9">
        <v>9625</v>
      </c>
    </row>
    <row r="26" spans="1:2" x14ac:dyDescent="0.25">
      <c r="A26" s="13" t="s">
        <v>44</v>
      </c>
      <c r="B26" s="9">
        <v>765000.00000000012</v>
      </c>
    </row>
    <row r="27" spans="1:2" x14ac:dyDescent="0.25">
      <c r="A27" s="13" t="s">
        <v>46</v>
      </c>
      <c r="B27" s="9">
        <v>0</v>
      </c>
    </row>
    <row r="28" spans="1:2" x14ac:dyDescent="0.25">
      <c r="A28" s="14">
        <v>2037</v>
      </c>
      <c r="B28" s="9">
        <v>1087500</v>
      </c>
    </row>
    <row r="29" spans="1:2" x14ac:dyDescent="0.25">
      <c r="A29" s="13" t="s">
        <v>47</v>
      </c>
      <c r="B29" s="9">
        <v>37500</v>
      </c>
    </row>
    <row r="30" spans="1:2" x14ac:dyDescent="0.25">
      <c r="A30" s="13" t="s">
        <v>48</v>
      </c>
      <c r="B30" s="9">
        <v>45000</v>
      </c>
    </row>
    <row r="31" spans="1:2" x14ac:dyDescent="0.25">
      <c r="A31" s="13" t="s">
        <v>49</v>
      </c>
      <c r="B31" s="9">
        <v>30000</v>
      </c>
    </row>
    <row r="32" spans="1:2" x14ac:dyDescent="0.25">
      <c r="A32" s="13" t="s">
        <v>51</v>
      </c>
      <c r="B32" s="9">
        <v>975000</v>
      </c>
    </row>
    <row r="33" spans="1:2" x14ac:dyDescent="0.25">
      <c r="A33" s="14">
        <v>2038</v>
      </c>
      <c r="B33" s="9">
        <v>815000.00000000012</v>
      </c>
    </row>
    <row r="34" spans="1:2" x14ac:dyDescent="0.25">
      <c r="A34" s="13" t="s">
        <v>53</v>
      </c>
      <c r="B34" s="9">
        <v>168750</v>
      </c>
    </row>
    <row r="35" spans="1:2" x14ac:dyDescent="0.25">
      <c r="A35" s="13" t="s">
        <v>54</v>
      </c>
      <c r="B35" s="9">
        <v>500000.00000000012</v>
      </c>
    </row>
    <row r="36" spans="1:2" x14ac:dyDescent="0.25">
      <c r="A36" s="13" t="s">
        <v>56</v>
      </c>
      <c r="B36" s="9">
        <v>146250</v>
      </c>
    </row>
    <row r="37" spans="1:2" x14ac:dyDescent="0.25">
      <c r="A37" s="14">
        <v>2039</v>
      </c>
      <c r="B37" s="9">
        <v>1783500</v>
      </c>
    </row>
    <row r="38" spans="1:2" x14ac:dyDescent="0.25">
      <c r="A38" s="13" t="s">
        <v>57</v>
      </c>
      <c r="B38" s="9">
        <v>18750</v>
      </c>
    </row>
    <row r="39" spans="1:2" x14ac:dyDescent="0.25">
      <c r="A39" s="13" t="s">
        <v>58</v>
      </c>
      <c r="B39" s="9">
        <v>467500.00000000012</v>
      </c>
    </row>
    <row r="40" spans="1:2" x14ac:dyDescent="0.25">
      <c r="A40" s="13" t="s">
        <v>59</v>
      </c>
      <c r="B40" s="9">
        <v>295000</v>
      </c>
    </row>
    <row r="41" spans="1:2" x14ac:dyDescent="0.25">
      <c r="A41" s="13" t="s">
        <v>60</v>
      </c>
      <c r="B41" s="9">
        <v>375000</v>
      </c>
    </row>
    <row r="42" spans="1:2" x14ac:dyDescent="0.25">
      <c r="A42" s="13" t="s">
        <v>61</v>
      </c>
      <c r="B42" s="9">
        <v>228750</v>
      </c>
    </row>
    <row r="43" spans="1:2" x14ac:dyDescent="0.25">
      <c r="A43" s="13" t="s">
        <v>62</v>
      </c>
      <c r="B43" s="9">
        <v>116250</v>
      </c>
    </row>
    <row r="44" spans="1:2" x14ac:dyDescent="0.25">
      <c r="A44" s="13" t="s">
        <v>63</v>
      </c>
      <c r="B44" s="9">
        <v>33750</v>
      </c>
    </row>
    <row r="45" spans="1:2" x14ac:dyDescent="0.25">
      <c r="A45" s="13" t="s">
        <v>64</v>
      </c>
      <c r="B45" s="9">
        <v>13500</v>
      </c>
    </row>
    <row r="46" spans="1:2" x14ac:dyDescent="0.25">
      <c r="A46" s="13" t="s">
        <v>65</v>
      </c>
      <c r="B46" s="9">
        <v>22500</v>
      </c>
    </row>
    <row r="47" spans="1:2" x14ac:dyDescent="0.25">
      <c r="A47" s="13" t="s">
        <v>66</v>
      </c>
      <c r="B47" s="9">
        <v>203125</v>
      </c>
    </row>
    <row r="48" spans="1:2" x14ac:dyDescent="0.25">
      <c r="A48" s="13" t="s">
        <v>68</v>
      </c>
      <c r="B48" s="9">
        <v>9375</v>
      </c>
    </row>
    <row r="49" spans="1:2" x14ac:dyDescent="0.25">
      <c r="A49" s="14">
        <v>2043</v>
      </c>
      <c r="B49" s="9">
        <v>1593750.0000000002</v>
      </c>
    </row>
    <row r="50" spans="1:2" x14ac:dyDescent="0.25">
      <c r="A50" s="13" t="s">
        <v>69</v>
      </c>
      <c r="B50" s="9">
        <v>550000.00000000012</v>
      </c>
    </row>
    <row r="51" spans="1:2" x14ac:dyDescent="0.25">
      <c r="A51" s="13" t="s">
        <v>70</v>
      </c>
      <c r="B51" s="9">
        <v>312500</v>
      </c>
    </row>
    <row r="52" spans="1:2" x14ac:dyDescent="0.25">
      <c r="A52" s="13" t="s">
        <v>71</v>
      </c>
      <c r="B52" s="9">
        <v>731250.00000000012</v>
      </c>
    </row>
    <row r="53" spans="1:2" x14ac:dyDescent="0.25">
      <c r="A53" s="14">
        <v>2047</v>
      </c>
      <c r="B53" s="9">
        <v>250000</v>
      </c>
    </row>
    <row r="54" spans="1:2" x14ac:dyDescent="0.25">
      <c r="A54" s="13" t="s">
        <v>73</v>
      </c>
      <c r="B54" s="9">
        <v>82500</v>
      </c>
    </row>
    <row r="55" spans="1:2" x14ac:dyDescent="0.25">
      <c r="A55" s="13" t="s">
        <v>75</v>
      </c>
      <c r="B55" s="9">
        <v>45000</v>
      </c>
    </row>
    <row r="56" spans="1:2" x14ac:dyDescent="0.25">
      <c r="A56" s="13" t="s">
        <v>76</v>
      </c>
      <c r="B56" s="9">
        <v>122500</v>
      </c>
    </row>
    <row r="57" spans="1:2" x14ac:dyDescent="0.25">
      <c r="A57" s="14">
        <v>2048</v>
      </c>
      <c r="B57" s="9">
        <v>6828750</v>
      </c>
    </row>
    <row r="58" spans="1:2" x14ac:dyDescent="0.25">
      <c r="A58" s="13" t="s">
        <v>77</v>
      </c>
      <c r="B58" s="9">
        <v>4350000</v>
      </c>
    </row>
    <row r="59" spans="1:2" x14ac:dyDescent="0.25">
      <c r="A59" s="13" t="s">
        <v>78</v>
      </c>
      <c r="B59" s="9">
        <v>281250</v>
      </c>
    </row>
    <row r="60" spans="1:2" x14ac:dyDescent="0.25">
      <c r="A60" s="13" t="s">
        <v>80</v>
      </c>
      <c r="B60" s="9">
        <v>393750</v>
      </c>
    </row>
    <row r="61" spans="1:2" x14ac:dyDescent="0.25">
      <c r="A61" s="13" t="s">
        <v>81</v>
      </c>
      <c r="B61" s="9">
        <v>165000</v>
      </c>
    </row>
    <row r="62" spans="1:2" x14ac:dyDescent="0.25">
      <c r="A62" s="13" t="s">
        <v>82</v>
      </c>
      <c r="B62" s="9">
        <v>1638750</v>
      </c>
    </row>
    <row r="63" spans="1:2" x14ac:dyDescent="0.25">
      <c r="A63" s="14">
        <v>2049</v>
      </c>
      <c r="B63" s="9">
        <v>168500</v>
      </c>
    </row>
    <row r="64" spans="1:2" x14ac:dyDescent="0.25">
      <c r="A64" s="13" t="s">
        <v>83</v>
      </c>
      <c r="B64" s="9">
        <v>26000</v>
      </c>
    </row>
    <row r="65" spans="1:2" x14ac:dyDescent="0.25">
      <c r="A65" s="13" t="s">
        <v>84</v>
      </c>
      <c r="B65" s="9">
        <v>42500</v>
      </c>
    </row>
    <row r="66" spans="1:2" x14ac:dyDescent="0.25">
      <c r="A66" s="13" t="s">
        <v>85</v>
      </c>
      <c r="B66" s="9">
        <v>52500</v>
      </c>
    </row>
    <row r="67" spans="1:2" x14ac:dyDescent="0.25">
      <c r="A67" s="13" t="s">
        <v>86</v>
      </c>
      <c r="B67" s="9">
        <v>47500</v>
      </c>
    </row>
    <row r="68" spans="1:2" x14ac:dyDescent="0.25">
      <c r="A68" s="14">
        <v>2058</v>
      </c>
      <c r="B68" s="9">
        <v>13537500</v>
      </c>
    </row>
    <row r="69" spans="1:2" x14ac:dyDescent="0.25">
      <c r="A69" s="13" t="s">
        <v>87</v>
      </c>
      <c r="B69" s="9">
        <v>12825000</v>
      </c>
    </row>
    <row r="70" spans="1:2" x14ac:dyDescent="0.25">
      <c r="A70" s="13" t="s">
        <v>88</v>
      </c>
      <c r="B70" s="9">
        <v>712500.00000000012</v>
      </c>
    </row>
    <row r="71" spans="1:2" x14ac:dyDescent="0.25">
      <c r="A71" s="14">
        <v>2066</v>
      </c>
      <c r="B71" s="9">
        <v>50000</v>
      </c>
    </row>
    <row r="72" spans="1:2" x14ac:dyDescent="0.25">
      <c r="A72" s="13" t="s">
        <v>89</v>
      </c>
      <c r="B72" s="9">
        <v>31250</v>
      </c>
    </row>
    <row r="73" spans="1:2" x14ac:dyDescent="0.25">
      <c r="A73" s="13" t="s">
        <v>90</v>
      </c>
      <c r="B73" s="9">
        <v>18750</v>
      </c>
    </row>
    <row r="74" spans="1:2" x14ac:dyDescent="0.25">
      <c r="A74" s="14">
        <v>2067</v>
      </c>
      <c r="B74" s="9">
        <v>106250</v>
      </c>
    </row>
    <row r="75" spans="1:2" x14ac:dyDescent="0.25">
      <c r="A75" s="13" t="s">
        <v>91</v>
      </c>
      <c r="B75" s="9">
        <v>106250</v>
      </c>
    </row>
    <row r="76" spans="1:2" x14ac:dyDescent="0.25">
      <c r="A76" s="14">
        <v>2068</v>
      </c>
      <c r="B76" s="9">
        <v>48100000</v>
      </c>
    </row>
    <row r="77" spans="1:2" x14ac:dyDescent="0.25">
      <c r="A77" s="13" t="s">
        <v>92</v>
      </c>
      <c r="B77" s="9">
        <v>1800000</v>
      </c>
    </row>
    <row r="78" spans="1:2" x14ac:dyDescent="0.25">
      <c r="A78" s="13" t="s">
        <v>93</v>
      </c>
      <c r="B78" s="9">
        <v>2100000</v>
      </c>
    </row>
    <row r="79" spans="1:2" x14ac:dyDescent="0.25">
      <c r="A79" s="13" t="s">
        <v>94</v>
      </c>
      <c r="B79" s="9">
        <v>5200000</v>
      </c>
    </row>
    <row r="80" spans="1:2" x14ac:dyDescent="0.25">
      <c r="A80" s="13" t="s">
        <v>95</v>
      </c>
      <c r="B80" s="9">
        <v>39000000</v>
      </c>
    </row>
    <row r="81" spans="1:2" x14ac:dyDescent="0.25">
      <c r="A81" s="14">
        <v>2069</v>
      </c>
      <c r="B81" s="9">
        <v>962500</v>
      </c>
    </row>
    <row r="82" spans="1:2" x14ac:dyDescent="0.25">
      <c r="A82" s="13" t="s">
        <v>96</v>
      </c>
      <c r="B82" s="9">
        <v>962500</v>
      </c>
    </row>
    <row r="83" spans="1:2" x14ac:dyDescent="0.25">
      <c r="A83" s="14">
        <v>2070</v>
      </c>
      <c r="B83" s="9">
        <v>18750</v>
      </c>
    </row>
    <row r="84" spans="1:2" x14ac:dyDescent="0.25">
      <c r="A84" s="13" t="s">
        <v>97</v>
      </c>
      <c r="B84" s="9">
        <v>18750</v>
      </c>
    </row>
    <row r="85" spans="1:2" x14ac:dyDescent="0.25">
      <c r="A85" s="14">
        <v>2074</v>
      </c>
      <c r="B85" s="9">
        <v>43750</v>
      </c>
    </row>
    <row r="86" spans="1:2" x14ac:dyDescent="0.25">
      <c r="A86" s="13" t="s">
        <v>99</v>
      </c>
      <c r="B86" s="9">
        <v>43750</v>
      </c>
    </row>
    <row r="87" spans="1:2" x14ac:dyDescent="0.25">
      <c r="A87" s="11" t="s">
        <v>101</v>
      </c>
      <c r="B87" s="12">
        <v>77887562.5</v>
      </c>
    </row>
  </sheetData>
  <phoneticPr fontId="4" type="noConversion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8A0F-568A-4CBE-B2DD-F8E5B4ACD855}">
  <dimension ref="A1:P63"/>
  <sheetViews>
    <sheetView showOutlineSymbols="0" showWhiteSpace="0" topLeftCell="F1" workbookViewId="0">
      <selection activeCell="K7" sqref="K7"/>
    </sheetView>
  </sheetViews>
  <sheetFormatPr defaultRowHeight="14.25" x14ac:dyDescent="0.2"/>
  <cols>
    <col min="1" max="1" width="22.5703125" style="3" bestFit="1" customWidth="1"/>
    <col min="2" max="2" width="9.42578125" style="3" bestFit="1" customWidth="1"/>
    <col min="3" max="3" width="42.7109375" style="3" bestFit="1" customWidth="1"/>
    <col min="4" max="4" width="81.7109375" style="3" bestFit="1" customWidth="1"/>
    <col min="5" max="5" width="17" style="3" bestFit="1" customWidth="1"/>
    <col min="6" max="6" width="30.140625" style="3" bestFit="1" customWidth="1"/>
    <col min="7" max="7" width="22.5703125" style="3" bestFit="1" customWidth="1"/>
    <col min="8" max="8" width="15.140625" style="3" bestFit="1" customWidth="1"/>
    <col min="9" max="9" width="17.5703125" style="3" bestFit="1" customWidth="1"/>
    <col min="10" max="10" width="47.140625" style="3" bestFit="1" customWidth="1"/>
    <col min="11" max="11" width="50.85546875" style="3" bestFit="1" customWidth="1"/>
    <col min="12" max="12" width="37.7109375" style="3" bestFit="1" customWidth="1"/>
    <col min="13" max="13" width="66" style="3" bestFit="1" customWidth="1"/>
    <col min="14" max="14" width="62.28515625" style="3" bestFit="1" customWidth="1"/>
    <col min="15" max="15" width="32" style="3" bestFit="1" customWidth="1"/>
    <col min="16" max="16" width="37.7109375" style="3" bestFit="1" customWidth="1"/>
    <col min="17" max="16384" width="9.140625" style="3"/>
  </cols>
  <sheetData>
    <row r="1" spans="1:16" ht="1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">
      <c r="A2" s="3" t="s">
        <v>16</v>
      </c>
      <c r="B2" s="3">
        <v>2025</v>
      </c>
      <c r="C2" s="3" t="s">
        <v>26</v>
      </c>
      <c r="D2" s="3" t="s">
        <v>27</v>
      </c>
      <c r="E2" s="3" t="s">
        <v>19</v>
      </c>
      <c r="F2" s="3">
        <v>2025</v>
      </c>
      <c r="G2" s="3">
        <v>3</v>
      </c>
      <c r="H2" s="3">
        <v>102</v>
      </c>
      <c r="I2" s="3" t="s">
        <v>28</v>
      </c>
      <c r="J2" s="4">
        <v>600</v>
      </c>
      <c r="K2" s="4">
        <v>300000</v>
      </c>
      <c r="L2" s="5">
        <v>0</v>
      </c>
      <c r="M2" s="4">
        <v>0</v>
      </c>
      <c r="N2" s="4">
        <v>300000</v>
      </c>
      <c r="O2" s="6">
        <v>0</v>
      </c>
      <c r="P2" s="3" t="s">
        <v>21</v>
      </c>
    </row>
    <row r="3" spans="1:16" x14ac:dyDescent="0.2">
      <c r="A3" s="3" t="s">
        <v>16</v>
      </c>
      <c r="B3" s="3">
        <v>2026</v>
      </c>
      <c r="C3" s="3" t="s">
        <v>26</v>
      </c>
      <c r="D3" s="3" t="s">
        <v>103</v>
      </c>
      <c r="E3" s="3" t="s">
        <v>19</v>
      </c>
      <c r="F3" s="3">
        <v>2025</v>
      </c>
      <c r="G3" s="3">
        <v>3</v>
      </c>
      <c r="H3" s="3">
        <v>102</v>
      </c>
      <c r="I3" s="3" t="s">
        <v>28</v>
      </c>
      <c r="J3" s="4">
        <v>600</v>
      </c>
      <c r="K3" s="4">
        <v>150000</v>
      </c>
      <c r="L3" s="5">
        <v>0</v>
      </c>
      <c r="M3" s="4">
        <v>0</v>
      </c>
      <c r="N3" s="4">
        <v>150000</v>
      </c>
      <c r="O3" s="6">
        <v>0</v>
      </c>
      <c r="P3" s="3" t="s">
        <v>21</v>
      </c>
    </row>
    <row r="4" spans="1:16" x14ac:dyDescent="0.2">
      <c r="A4" s="3" t="s">
        <v>16</v>
      </c>
      <c r="B4" s="3">
        <v>2026</v>
      </c>
      <c r="C4" s="3" t="s">
        <v>17</v>
      </c>
      <c r="D4" s="3" t="s">
        <v>18</v>
      </c>
      <c r="E4" s="3" t="s">
        <v>19</v>
      </c>
      <c r="G4" s="3">
        <v>5</v>
      </c>
      <c r="H4" s="3">
        <v>100</v>
      </c>
      <c r="I4" s="3" t="s">
        <v>20</v>
      </c>
      <c r="J4" s="4">
        <v>2000</v>
      </c>
      <c r="K4" s="4">
        <f>(J4*100)*1.25</f>
        <v>250000</v>
      </c>
      <c r="L4" s="5">
        <v>0</v>
      </c>
      <c r="M4" s="4">
        <v>0</v>
      </c>
      <c r="N4" s="4">
        <v>125000</v>
      </c>
      <c r="O4" s="6">
        <v>0</v>
      </c>
      <c r="P4" s="3" t="s">
        <v>21</v>
      </c>
    </row>
    <row r="5" spans="1:16" x14ac:dyDescent="0.2">
      <c r="A5" s="3" t="s">
        <v>16</v>
      </c>
      <c r="B5" s="3">
        <v>2027</v>
      </c>
      <c r="C5" s="3" t="s">
        <v>23</v>
      </c>
      <c r="D5" s="3" t="s">
        <v>24</v>
      </c>
      <c r="E5" s="3" t="s">
        <v>19</v>
      </c>
      <c r="G5" s="3">
        <v>10</v>
      </c>
      <c r="H5" s="3">
        <v>700</v>
      </c>
      <c r="I5" s="3" t="s">
        <v>25</v>
      </c>
      <c r="J5" s="4">
        <v>150</v>
      </c>
      <c r="K5" s="4">
        <v>131250</v>
      </c>
      <c r="L5" s="5">
        <v>0</v>
      </c>
      <c r="M5" s="4">
        <v>0</v>
      </c>
      <c r="N5" s="4">
        <v>131250</v>
      </c>
      <c r="O5" s="6">
        <v>0</v>
      </c>
      <c r="P5" s="3" t="s">
        <v>21</v>
      </c>
    </row>
    <row r="6" spans="1:16" x14ac:dyDescent="0.2">
      <c r="A6" s="3" t="s">
        <v>16</v>
      </c>
      <c r="B6" s="3">
        <v>2028</v>
      </c>
      <c r="C6" s="3" t="s">
        <v>26</v>
      </c>
      <c r="D6" s="3" t="s">
        <v>27</v>
      </c>
      <c r="E6" s="3" t="s">
        <v>19</v>
      </c>
      <c r="F6" s="3">
        <v>2025</v>
      </c>
      <c r="G6" s="3">
        <v>3</v>
      </c>
      <c r="H6" s="3">
        <v>102</v>
      </c>
      <c r="I6" s="3" t="s">
        <v>28</v>
      </c>
      <c r="J6" s="4">
        <v>600</v>
      </c>
      <c r="K6" s="4">
        <v>150000</v>
      </c>
      <c r="L6" s="5">
        <v>0</v>
      </c>
      <c r="M6" s="4">
        <v>0</v>
      </c>
      <c r="N6" s="4">
        <v>76500</v>
      </c>
      <c r="O6" s="6">
        <v>0</v>
      </c>
      <c r="P6" s="3" t="s">
        <v>21</v>
      </c>
    </row>
    <row r="7" spans="1:16" x14ac:dyDescent="0.2">
      <c r="A7" s="3" t="s">
        <v>16</v>
      </c>
      <c r="B7" s="3">
        <v>2028</v>
      </c>
      <c r="C7" s="3" t="s">
        <v>29</v>
      </c>
      <c r="D7" s="3" t="s">
        <v>30</v>
      </c>
      <c r="E7" s="3" t="s">
        <v>19</v>
      </c>
      <c r="G7" s="3">
        <v>6</v>
      </c>
      <c r="H7" s="3">
        <v>102</v>
      </c>
      <c r="I7" s="3" t="s">
        <v>28</v>
      </c>
      <c r="J7" s="4">
        <v>1000</v>
      </c>
      <c r="K7" s="4">
        <v>127500</v>
      </c>
      <c r="L7" s="5">
        <v>0</v>
      </c>
      <c r="M7" s="4">
        <v>0</v>
      </c>
      <c r="N7" s="4">
        <v>127500</v>
      </c>
      <c r="O7" s="6">
        <v>0</v>
      </c>
      <c r="P7" s="3" t="s">
        <v>31</v>
      </c>
    </row>
    <row r="8" spans="1:16" x14ac:dyDescent="0.2">
      <c r="A8" s="3" t="s">
        <v>16</v>
      </c>
      <c r="B8" s="3">
        <v>2029</v>
      </c>
      <c r="C8" s="3" t="s">
        <v>23</v>
      </c>
      <c r="D8" s="3" t="s">
        <v>32</v>
      </c>
      <c r="E8" s="3" t="s">
        <v>19</v>
      </c>
      <c r="G8" s="3">
        <v>15</v>
      </c>
      <c r="H8" s="3">
        <v>25</v>
      </c>
      <c r="I8" s="3" t="s">
        <v>22</v>
      </c>
      <c r="J8" s="4">
        <v>550</v>
      </c>
      <c r="K8" s="4">
        <v>17187.5</v>
      </c>
      <c r="L8" s="5">
        <v>0</v>
      </c>
      <c r="M8" s="4">
        <v>0</v>
      </c>
      <c r="N8" s="4">
        <v>17187.5</v>
      </c>
      <c r="O8" s="6">
        <v>0</v>
      </c>
      <c r="P8" s="3" t="s">
        <v>21</v>
      </c>
    </row>
    <row r="9" spans="1:16" x14ac:dyDescent="0.2">
      <c r="A9" s="3" t="s">
        <v>16</v>
      </c>
      <c r="B9" s="3">
        <v>2029</v>
      </c>
      <c r="C9" s="3" t="s">
        <v>33</v>
      </c>
      <c r="D9" s="3" t="s">
        <v>34</v>
      </c>
      <c r="E9" s="3" t="s">
        <v>19</v>
      </c>
      <c r="G9" s="3">
        <v>10</v>
      </c>
      <c r="H9" s="3">
        <v>1</v>
      </c>
      <c r="I9" s="3" t="s">
        <v>22</v>
      </c>
      <c r="J9" s="4">
        <v>10000</v>
      </c>
      <c r="K9" s="4">
        <v>12500</v>
      </c>
      <c r="L9" s="5">
        <v>0</v>
      </c>
      <c r="M9" s="4">
        <v>0</v>
      </c>
      <c r="N9" s="4">
        <v>12500</v>
      </c>
      <c r="O9" s="6">
        <v>0</v>
      </c>
      <c r="P9" s="3" t="s">
        <v>21</v>
      </c>
    </row>
    <row r="10" spans="1:16" x14ac:dyDescent="0.2">
      <c r="A10" s="3" t="s">
        <v>16</v>
      </c>
      <c r="B10" s="3">
        <v>2030</v>
      </c>
      <c r="C10" s="3" t="s">
        <v>26</v>
      </c>
      <c r="D10" s="3" t="s">
        <v>35</v>
      </c>
      <c r="E10" s="3" t="s">
        <v>19</v>
      </c>
      <c r="F10" s="3">
        <v>2020</v>
      </c>
      <c r="G10" s="3">
        <v>10</v>
      </c>
      <c r="H10" s="3">
        <v>1</v>
      </c>
      <c r="I10" s="3" t="s">
        <v>22</v>
      </c>
      <c r="J10" s="4">
        <v>15000</v>
      </c>
      <c r="K10" s="4">
        <v>18750</v>
      </c>
      <c r="L10" s="5">
        <v>0</v>
      </c>
      <c r="M10" s="4">
        <v>0</v>
      </c>
      <c r="N10" s="4">
        <v>18750</v>
      </c>
      <c r="O10" s="6">
        <v>0</v>
      </c>
      <c r="P10" s="3" t="s">
        <v>21</v>
      </c>
    </row>
    <row r="11" spans="1:16" x14ac:dyDescent="0.2">
      <c r="A11" s="3" t="s">
        <v>16</v>
      </c>
      <c r="B11" s="3">
        <v>2032</v>
      </c>
      <c r="C11" s="3" t="s">
        <v>36</v>
      </c>
      <c r="D11" s="3" t="s">
        <v>37</v>
      </c>
      <c r="E11" s="3" t="s">
        <v>19</v>
      </c>
      <c r="G11" s="3">
        <v>15</v>
      </c>
      <c r="H11" s="3">
        <v>1</v>
      </c>
      <c r="I11" s="3" t="s">
        <v>22</v>
      </c>
      <c r="J11" s="4">
        <v>4000</v>
      </c>
      <c r="K11" s="4">
        <v>5000</v>
      </c>
      <c r="L11" s="5">
        <v>0</v>
      </c>
      <c r="M11" s="4">
        <v>0</v>
      </c>
      <c r="N11" s="4">
        <v>5000</v>
      </c>
      <c r="O11" s="6">
        <v>0</v>
      </c>
      <c r="P11" s="3" t="s">
        <v>21</v>
      </c>
    </row>
    <row r="12" spans="1:16" x14ac:dyDescent="0.2">
      <c r="A12" s="3" t="s">
        <v>16</v>
      </c>
      <c r="B12" s="3">
        <v>2033</v>
      </c>
      <c r="C12" s="3" t="s">
        <v>38</v>
      </c>
      <c r="D12" s="3" t="s">
        <v>39</v>
      </c>
      <c r="E12" s="3" t="s">
        <v>19</v>
      </c>
      <c r="G12" s="3">
        <v>15</v>
      </c>
      <c r="H12" s="3">
        <v>6</v>
      </c>
      <c r="I12" s="3" t="s">
        <v>22</v>
      </c>
      <c r="J12" s="4">
        <v>60000</v>
      </c>
      <c r="K12" s="4">
        <v>450000</v>
      </c>
      <c r="L12" s="5">
        <v>1</v>
      </c>
      <c r="M12" s="4">
        <v>450000</v>
      </c>
      <c r="N12" s="4">
        <v>0</v>
      </c>
      <c r="O12" s="6">
        <v>0</v>
      </c>
      <c r="P12" s="3" t="s">
        <v>21</v>
      </c>
    </row>
    <row r="13" spans="1:16" x14ac:dyDescent="0.2">
      <c r="A13" s="3" t="s">
        <v>16</v>
      </c>
      <c r="B13" s="3">
        <v>2033</v>
      </c>
      <c r="C13" s="3" t="s">
        <v>36</v>
      </c>
      <c r="D13" s="3" t="s">
        <v>40</v>
      </c>
      <c r="E13" s="3" t="s">
        <v>19</v>
      </c>
      <c r="G13" s="3">
        <v>15</v>
      </c>
      <c r="H13" s="3">
        <v>3</v>
      </c>
      <c r="I13" s="3" t="s">
        <v>22</v>
      </c>
      <c r="J13" s="4">
        <v>28000</v>
      </c>
      <c r="K13" s="4">
        <v>105000</v>
      </c>
      <c r="L13" s="5">
        <v>0</v>
      </c>
      <c r="M13" s="4">
        <v>0</v>
      </c>
      <c r="N13" s="4">
        <v>105000</v>
      </c>
      <c r="O13" s="6">
        <v>0</v>
      </c>
      <c r="P13" s="3" t="s">
        <v>21</v>
      </c>
    </row>
    <row r="14" spans="1:16" x14ac:dyDescent="0.2">
      <c r="A14" s="3" t="s">
        <v>16</v>
      </c>
      <c r="B14" s="3">
        <v>2033</v>
      </c>
      <c r="C14" s="3" t="s">
        <v>33</v>
      </c>
      <c r="D14" s="3" t="s">
        <v>32</v>
      </c>
      <c r="E14" s="3" t="s">
        <v>19</v>
      </c>
      <c r="G14" s="3">
        <v>15</v>
      </c>
      <c r="H14" s="3">
        <v>14</v>
      </c>
      <c r="I14" s="3" t="s">
        <v>22</v>
      </c>
      <c r="J14" s="4">
        <v>550</v>
      </c>
      <c r="K14" s="4">
        <v>9625</v>
      </c>
      <c r="L14" s="5">
        <v>0</v>
      </c>
      <c r="M14" s="4">
        <v>0</v>
      </c>
      <c r="N14" s="4">
        <v>9625</v>
      </c>
      <c r="O14" s="6">
        <v>0</v>
      </c>
      <c r="P14" s="3" t="s">
        <v>21</v>
      </c>
    </row>
    <row r="15" spans="1:16" x14ac:dyDescent="0.2">
      <c r="A15" s="3" t="s">
        <v>16</v>
      </c>
      <c r="B15" s="3">
        <v>2033</v>
      </c>
      <c r="C15" s="3" t="s">
        <v>41</v>
      </c>
      <c r="D15" s="3" t="s">
        <v>42</v>
      </c>
      <c r="E15" s="3" t="s">
        <v>19</v>
      </c>
      <c r="G15" s="3">
        <v>15</v>
      </c>
      <c r="H15" s="3">
        <v>1</v>
      </c>
      <c r="I15" s="3" t="s">
        <v>22</v>
      </c>
      <c r="J15" s="4">
        <v>40000</v>
      </c>
      <c r="K15" s="4">
        <v>50000</v>
      </c>
      <c r="L15" s="5">
        <v>1</v>
      </c>
      <c r="M15" s="4">
        <v>50000</v>
      </c>
      <c r="N15" s="4">
        <v>0</v>
      </c>
      <c r="O15" s="6">
        <v>0</v>
      </c>
      <c r="P15" s="3" t="s">
        <v>31</v>
      </c>
    </row>
    <row r="16" spans="1:16" x14ac:dyDescent="0.2">
      <c r="A16" s="3" t="s">
        <v>16</v>
      </c>
      <c r="B16" s="3">
        <v>2033</v>
      </c>
      <c r="C16" s="3" t="s">
        <v>43</v>
      </c>
      <c r="D16" s="3" t="s">
        <v>44</v>
      </c>
      <c r="E16" s="3" t="s">
        <v>19</v>
      </c>
      <c r="G16" s="3">
        <v>15</v>
      </c>
      <c r="H16" s="3">
        <v>102</v>
      </c>
      <c r="I16" s="3" t="s">
        <v>28</v>
      </c>
      <c r="J16" s="4">
        <v>6000</v>
      </c>
      <c r="K16" s="4">
        <v>765000.00000000012</v>
      </c>
      <c r="L16" s="5">
        <v>1</v>
      </c>
      <c r="M16" s="4">
        <v>765000.00000000012</v>
      </c>
      <c r="N16" s="4">
        <v>0</v>
      </c>
      <c r="O16" s="6">
        <v>0</v>
      </c>
      <c r="P16" s="3" t="s">
        <v>31</v>
      </c>
    </row>
    <row r="17" spans="1:16" x14ac:dyDescent="0.2">
      <c r="A17" s="3" t="s">
        <v>16</v>
      </c>
      <c r="B17" s="3">
        <v>2033</v>
      </c>
      <c r="C17" s="3" t="s">
        <v>45</v>
      </c>
      <c r="D17" s="3" t="s">
        <v>46</v>
      </c>
      <c r="E17" s="3" t="s">
        <v>19</v>
      </c>
      <c r="G17" s="3">
        <v>15</v>
      </c>
      <c r="H17" s="3">
        <v>482</v>
      </c>
      <c r="I17" s="3" t="s">
        <v>22</v>
      </c>
      <c r="J17" s="4">
        <v>0</v>
      </c>
      <c r="K17" s="4">
        <v>0</v>
      </c>
      <c r="L17" s="5">
        <v>0</v>
      </c>
      <c r="M17" s="4">
        <v>0</v>
      </c>
      <c r="N17" s="4">
        <v>0</v>
      </c>
      <c r="O17" s="6">
        <v>0</v>
      </c>
      <c r="P17" s="3" t="s">
        <v>21</v>
      </c>
    </row>
    <row r="18" spans="1:16" x14ac:dyDescent="0.2">
      <c r="A18" s="3" t="s">
        <v>16</v>
      </c>
      <c r="B18" s="3">
        <v>2037</v>
      </c>
      <c r="C18" s="3" t="s">
        <v>23</v>
      </c>
      <c r="D18" s="3" t="s">
        <v>47</v>
      </c>
      <c r="E18" s="3" t="s">
        <v>19</v>
      </c>
      <c r="H18" s="3">
        <v>1</v>
      </c>
      <c r="I18" s="3" t="s">
        <v>22</v>
      </c>
      <c r="J18" s="4">
        <v>30000</v>
      </c>
      <c r="K18" s="4">
        <v>37500</v>
      </c>
      <c r="L18" s="5">
        <v>0</v>
      </c>
      <c r="M18" s="4">
        <v>0</v>
      </c>
      <c r="N18" s="4">
        <v>37500</v>
      </c>
      <c r="O18" s="6">
        <v>0</v>
      </c>
      <c r="P18" s="3" t="s">
        <v>21</v>
      </c>
    </row>
    <row r="19" spans="1:16" x14ac:dyDescent="0.2">
      <c r="A19" s="3" t="s">
        <v>16</v>
      </c>
      <c r="B19" s="3">
        <v>2037</v>
      </c>
      <c r="C19" s="3" t="s">
        <v>33</v>
      </c>
      <c r="D19" s="3" t="s">
        <v>48</v>
      </c>
      <c r="E19" s="3" t="s">
        <v>19</v>
      </c>
      <c r="G19" s="3">
        <v>10</v>
      </c>
      <c r="H19" s="3">
        <v>60</v>
      </c>
      <c r="I19" s="3" t="s">
        <v>25</v>
      </c>
      <c r="J19" s="4">
        <v>600</v>
      </c>
      <c r="K19" s="4">
        <v>45000</v>
      </c>
      <c r="L19" s="5">
        <v>0</v>
      </c>
      <c r="M19" s="4">
        <v>0</v>
      </c>
      <c r="N19" s="4">
        <v>45000</v>
      </c>
      <c r="O19" s="6">
        <v>0</v>
      </c>
      <c r="P19" s="3" t="s">
        <v>21</v>
      </c>
    </row>
    <row r="20" spans="1:16" x14ac:dyDescent="0.2">
      <c r="A20" s="3" t="s">
        <v>16</v>
      </c>
      <c r="B20" s="3">
        <v>2037</v>
      </c>
      <c r="C20" s="3" t="s">
        <v>29</v>
      </c>
      <c r="D20" s="3" t="s">
        <v>49</v>
      </c>
      <c r="E20" s="3" t="s">
        <v>19</v>
      </c>
      <c r="G20" s="3">
        <v>20</v>
      </c>
      <c r="H20" s="3">
        <v>6</v>
      </c>
      <c r="I20" s="3" t="s">
        <v>22</v>
      </c>
      <c r="J20" s="4">
        <v>4000</v>
      </c>
      <c r="K20" s="4">
        <v>30000</v>
      </c>
      <c r="L20" s="5">
        <v>1</v>
      </c>
      <c r="M20" s="4">
        <v>30000</v>
      </c>
      <c r="N20" s="4">
        <v>0</v>
      </c>
      <c r="O20" s="6">
        <v>0</v>
      </c>
      <c r="P20" s="3" t="s">
        <v>31</v>
      </c>
    </row>
    <row r="21" spans="1:16" x14ac:dyDescent="0.2">
      <c r="A21" s="3" t="s">
        <v>16</v>
      </c>
      <c r="B21" s="3">
        <v>2037</v>
      </c>
      <c r="C21" s="3" t="s">
        <v>50</v>
      </c>
      <c r="D21" s="3" t="s">
        <v>51</v>
      </c>
      <c r="E21" s="3" t="s">
        <v>19</v>
      </c>
      <c r="G21" s="3">
        <v>20</v>
      </c>
      <c r="H21" s="3">
        <v>39</v>
      </c>
      <c r="I21" s="3" t="s">
        <v>52</v>
      </c>
      <c r="J21" s="4">
        <v>20000</v>
      </c>
      <c r="K21" s="4">
        <v>975000</v>
      </c>
      <c r="L21" s="5">
        <v>0</v>
      </c>
      <c r="M21" s="4">
        <v>0</v>
      </c>
      <c r="N21" s="4">
        <v>975000</v>
      </c>
      <c r="O21" s="6">
        <v>0</v>
      </c>
      <c r="P21" s="3" t="s">
        <v>21</v>
      </c>
    </row>
    <row r="22" spans="1:16" x14ac:dyDescent="0.2">
      <c r="A22" s="3" t="s">
        <v>16</v>
      </c>
      <c r="B22" s="3">
        <v>2038</v>
      </c>
      <c r="C22" s="3" t="s">
        <v>29</v>
      </c>
      <c r="D22" s="3" t="s">
        <v>53</v>
      </c>
      <c r="E22" s="3" t="s">
        <v>19</v>
      </c>
      <c r="G22" s="3">
        <v>20</v>
      </c>
      <c r="H22" s="3">
        <v>3</v>
      </c>
      <c r="I22" s="3" t="s">
        <v>22</v>
      </c>
      <c r="J22" s="4">
        <v>45000</v>
      </c>
      <c r="K22" s="4">
        <v>168750</v>
      </c>
      <c r="L22" s="5">
        <v>1</v>
      </c>
      <c r="M22" s="4">
        <v>168750</v>
      </c>
      <c r="N22" s="4">
        <v>0</v>
      </c>
      <c r="O22" s="6">
        <v>0</v>
      </c>
      <c r="P22" s="3" t="s">
        <v>31</v>
      </c>
    </row>
    <row r="23" spans="1:16" x14ac:dyDescent="0.2">
      <c r="A23" s="3" t="s">
        <v>16</v>
      </c>
      <c r="B23" s="3">
        <v>2038</v>
      </c>
      <c r="C23" s="3" t="s">
        <v>29</v>
      </c>
      <c r="D23" s="3" t="s">
        <v>54</v>
      </c>
      <c r="E23" s="3" t="s">
        <v>19</v>
      </c>
      <c r="G23" s="3">
        <v>20</v>
      </c>
      <c r="H23" s="3">
        <v>4</v>
      </c>
      <c r="I23" s="3" t="s">
        <v>22</v>
      </c>
      <c r="J23" s="4">
        <v>100000</v>
      </c>
      <c r="K23" s="4">
        <v>500000.00000000012</v>
      </c>
      <c r="L23" s="5">
        <v>1</v>
      </c>
      <c r="M23" s="4">
        <v>500000.00000000012</v>
      </c>
      <c r="N23" s="4">
        <v>0</v>
      </c>
      <c r="O23" s="6">
        <v>0</v>
      </c>
      <c r="P23" s="3" t="s">
        <v>31</v>
      </c>
    </row>
    <row r="24" spans="1:16" x14ac:dyDescent="0.2">
      <c r="A24" s="3" t="s">
        <v>16</v>
      </c>
      <c r="B24" s="3">
        <v>2038</v>
      </c>
      <c r="C24" s="3" t="s">
        <v>55</v>
      </c>
      <c r="D24" s="3" t="s">
        <v>56</v>
      </c>
      <c r="E24" s="3" t="s">
        <v>19</v>
      </c>
      <c r="G24" s="3">
        <v>10</v>
      </c>
      <c r="H24" s="3">
        <v>180</v>
      </c>
      <c r="I24" s="3" t="s">
        <v>25</v>
      </c>
      <c r="J24" s="4">
        <v>650</v>
      </c>
      <c r="K24" s="4">
        <v>146250</v>
      </c>
      <c r="L24" s="5">
        <v>0</v>
      </c>
      <c r="M24" s="4">
        <v>0</v>
      </c>
      <c r="N24" s="4">
        <v>146250</v>
      </c>
      <c r="O24" s="6">
        <v>0</v>
      </c>
      <c r="P24" s="3" t="s">
        <v>21</v>
      </c>
    </row>
    <row r="25" spans="1:16" x14ac:dyDescent="0.2">
      <c r="A25" s="3" t="s">
        <v>16</v>
      </c>
      <c r="B25" s="3">
        <v>2039</v>
      </c>
      <c r="C25" s="3" t="s">
        <v>33</v>
      </c>
      <c r="D25" s="3" t="s">
        <v>57</v>
      </c>
      <c r="E25" s="3" t="s">
        <v>19</v>
      </c>
      <c r="G25" s="3">
        <v>20</v>
      </c>
      <c r="H25" s="3">
        <v>1</v>
      </c>
      <c r="I25" s="3" t="s">
        <v>22</v>
      </c>
      <c r="J25" s="4">
        <v>15000</v>
      </c>
      <c r="K25" s="4">
        <v>18750</v>
      </c>
      <c r="L25" s="5">
        <v>0</v>
      </c>
      <c r="M25" s="4">
        <v>0</v>
      </c>
      <c r="N25" s="4">
        <v>18750</v>
      </c>
      <c r="O25" s="6">
        <v>0</v>
      </c>
      <c r="P25" s="3" t="s">
        <v>21</v>
      </c>
    </row>
    <row r="26" spans="1:16" x14ac:dyDescent="0.2">
      <c r="A26" s="3" t="s">
        <v>16</v>
      </c>
      <c r="B26" s="3">
        <v>2039</v>
      </c>
      <c r="C26" s="3" t="s">
        <v>41</v>
      </c>
      <c r="D26" s="3" t="s">
        <v>58</v>
      </c>
      <c r="E26" s="3" t="s">
        <v>19</v>
      </c>
      <c r="G26" s="3">
        <v>20</v>
      </c>
      <c r="H26" s="3">
        <v>17</v>
      </c>
      <c r="I26" s="3" t="s">
        <v>22</v>
      </c>
      <c r="J26" s="4">
        <v>22000</v>
      </c>
      <c r="K26" s="4">
        <v>467500.00000000012</v>
      </c>
      <c r="L26" s="5">
        <v>1</v>
      </c>
      <c r="M26" s="4">
        <v>467500.00000000012</v>
      </c>
      <c r="N26" s="4">
        <v>0</v>
      </c>
      <c r="O26" s="6">
        <v>0</v>
      </c>
      <c r="P26" s="3" t="s">
        <v>31</v>
      </c>
    </row>
    <row r="27" spans="1:16" x14ac:dyDescent="0.2">
      <c r="A27" s="3" t="s">
        <v>16</v>
      </c>
      <c r="B27" s="3">
        <v>2039</v>
      </c>
      <c r="C27" s="3" t="s">
        <v>41</v>
      </c>
      <c r="D27" s="3" t="s">
        <v>59</v>
      </c>
      <c r="E27" s="3" t="s">
        <v>19</v>
      </c>
      <c r="G27" s="3">
        <v>20</v>
      </c>
      <c r="H27" s="3">
        <v>118</v>
      </c>
      <c r="I27" s="3" t="s">
        <v>22</v>
      </c>
      <c r="J27" s="4">
        <v>2000</v>
      </c>
      <c r="K27" s="4">
        <v>295000</v>
      </c>
      <c r="L27" s="5">
        <v>1</v>
      </c>
      <c r="M27" s="4">
        <v>295000</v>
      </c>
      <c r="N27" s="4">
        <v>0</v>
      </c>
      <c r="O27" s="6">
        <v>0</v>
      </c>
      <c r="P27" s="3" t="s">
        <v>31</v>
      </c>
    </row>
    <row r="28" spans="1:16" x14ac:dyDescent="0.2">
      <c r="A28" s="3" t="s">
        <v>16</v>
      </c>
      <c r="B28" s="3">
        <v>2039</v>
      </c>
      <c r="C28" s="3" t="s">
        <v>41</v>
      </c>
      <c r="D28" s="3" t="s">
        <v>60</v>
      </c>
      <c r="E28" s="3" t="s">
        <v>19</v>
      </c>
      <c r="G28" s="3">
        <v>15</v>
      </c>
      <c r="H28" s="3">
        <v>25</v>
      </c>
      <c r="I28" s="3" t="s">
        <v>22</v>
      </c>
      <c r="J28" s="4">
        <v>12000</v>
      </c>
      <c r="K28" s="4">
        <v>375000</v>
      </c>
      <c r="L28" s="5">
        <v>1</v>
      </c>
      <c r="M28" s="4">
        <v>375000</v>
      </c>
      <c r="N28" s="4">
        <v>0</v>
      </c>
      <c r="O28" s="6">
        <v>0</v>
      </c>
      <c r="P28" s="3" t="s">
        <v>31</v>
      </c>
    </row>
    <row r="29" spans="1:16" x14ac:dyDescent="0.2">
      <c r="A29" s="3" t="s">
        <v>16</v>
      </c>
      <c r="B29" s="3">
        <v>2039</v>
      </c>
      <c r="C29" s="3" t="s">
        <v>41</v>
      </c>
      <c r="D29" s="3" t="s">
        <v>61</v>
      </c>
      <c r="E29" s="3" t="s">
        <v>19</v>
      </c>
      <c r="G29" s="3">
        <v>20</v>
      </c>
      <c r="H29" s="3">
        <v>122</v>
      </c>
      <c r="I29" s="3" t="s">
        <v>22</v>
      </c>
      <c r="J29" s="4">
        <v>1500</v>
      </c>
      <c r="K29" s="4">
        <v>228750</v>
      </c>
      <c r="L29" s="5">
        <v>1</v>
      </c>
      <c r="M29" s="4">
        <v>228750</v>
      </c>
      <c r="N29" s="4">
        <v>0</v>
      </c>
      <c r="O29" s="6">
        <v>0</v>
      </c>
      <c r="P29" s="3" t="s">
        <v>31</v>
      </c>
    </row>
    <row r="30" spans="1:16" x14ac:dyDescent="0.2">
      <c r="A30" s="3" t="s">
        <v>16</v>
      </c>
      <c r="B30" s="3">
        <v>2039</v>
      </c>
      <c r="C30" s="3" t="s">
        <v>41</v>
      </c>
      <c r="D30" s="3" t="s">
        <v>62</v>
      </c>
      <c r="E30" s="3" t="s">
        <v>19</v>
      </c>
      <c r="G30" s="3">
        <v>20</v>
      </c>
      <c r="H30" s="3">
        <v>62</v>
      </c>
      <c r="I30" s="3" t="s">
        <v>22</v>
      </c>
      <c r="J30" s="4">
        <v>1500</v>
      </c>
      <c r="K30" s="4">
        <v>116250</v>
      </c>
      <c r="L30" s="5">
        <v>1</v>
      </c>
      <c r="M30" s="4">
        <v>116250</v>
      </c>
      <c r="N30" s="4">
        <v>0</v>
      </c>
      <c r="O30" s="6">
        <v>0</v>
      </c>
      <c r="P30" s="3" t="s">
        <v>31</v>
      </c>
    </row>
    <row r="31" spans="1:16" x14ac:dyDescent="0.2">
      <c r="A31" s="3" t="s">
        <v>16</v>
      </c>
      <c r="B31" s="3">
        <v>2039</v>
      </c>
      <c r="C31" s="3" t="s">
        <v>41</v>
      </c>
      <c r="D31" s="3" t="s">
        <v>63</v>
      </c>
      <c r="E31" s="3" t="s">
        <v>19</v>
      </c>
      <c r="G31" s="3">
        <v>20</v>
      </c>
      <c r="H31" s="3">
        <v>9</v>
      </c>
      <c r="I31" s="3" t="s">
        <v>22</v>
      </c>
      <c r="J31" s="4">
        <v>3000</v>
      </c>
      <c r="K31" s="4">
        <v>33750</v>
      </c>
      <c r="L31" s="5">
        <v>1</v>
      </c>
      <c r="M31" s="4">
        <v>33750</v>
      </c>
      <c r="N31" s="4">
        <v>0</v>
      </c>
      <c r="O31" s="6">
        <v>0</v>
      </c>
      <c r="P31" s="3" t="s">
        <v>31</v>
      </c>
    </row>
    <row r="32" spans="1:16" x14ac:dyDescent="0.2">
      <c r="A32" s="3" t="s">
        <v>16</v>
      </c>
      <c r="B32" s="3">
        <v>2039</v>
      </c>
      <c r="C32" s="3" t="s">
        <v>33</v>
      </c>
      <c r="D32" s="3" t="s">
        <v>64</v>
      </c>
      <c r="E32" s="3" t="s">
        <v>19</v>
      </c>
      <c r="G32" s="3">
        <v>20</v>
      </c>
      <c r="H32" s="3">
        <v>1</v>
      </c>
      <c r="I32" s="3" t="s">
        <v>22</v>
      </c>
      <c r="J32" s="4">
        <v>10800</v>
      </c>
      <c r="K32" s="4">
        <v>13500</v>
      </c>
      <c r="L32" s="5">
        <v>0</v>
      </c>
      <c r="M32" s="4">
        <v>0</v>
      </c>
      <c r="N32" s="4">
        <v>13500</v>
      </c>
      <c r="O32" s="6">
        <v>0</v>
      </c>
      <c r="P32" s="3" t="s">
        <v>21</v>
      </c>
    </row>
    <row r="33" spans="1:16" x14ac:dyDescent="0.2">
      <c r="A33" s="3" t="s">
        <v>16</v>
      </c>
      <c r="B33" s="3">
        <v>2039</v>
      </c>
      <c r="C33" s="3" t="s">
        <v>33</v>
      </c>
      <c r="D33" s="3" t="s">
        <v>65</v>
      </c>
      <c r="E33" s="3" t="s">
        <v>19</v>
      </c>
      <c r="G33" s="3">
        <v>20</v>
      </c>
      <c r="H33" s="3">
        <v>6</v>
      </c>
      <c r="I33" s="3" t="s">
        <v>22</v>
      </c>
      <c r="J33" s="4">
        <v>3000</v>
      </c>
      <c r="K33" s="4">
        <v>22500</v>
      </c>
      <c r="L33" s="5">
        <v>0</v>
      </c>
      <c r="M33" s="4">
        <v>0</v>
      </c>
      <c r="N33" s="4">
        <v>22500</v>
      </c>
      <c r="O33" s="6">
        <v>0</v>
      </c>
      <c r="P33" s="3" t="s">
        <v>21</v>
      </c>
    </row>
    <row r="34" spans="1:16" x14ac:dyDescent="0.2">
      <c r="A34" s="3" t="s">
        <v>16</v>
      </c>
      <c r="B34" s="3">
        <v>2039</v>
      </c>
      <c r="C34" s="3" t="s">
        <v>41</v>
      </c>
      <c r="D34" s="3" t="s">
        <v>66</v>
      </c>
      <c r="E34" s="3" t="s">
        <v>19</v>
      </c>
      <c r="G34" s="3">
        <v>20</v>
      </c>
      <c r="H34" s="3">
        <v>13</v>
      </c>
      <c r="I34" s="3" t="s">
        <v>22</v>
      </c>
      <c r="J34" s="4">
        <v>12500</v>
      </c>
      <c r="K34" s="4">
        <v>203125</v>
      </c>
      <c r="L34" s="5">
        <v>1</v>
      </c>
      <c r="M34" s="4">
        <v>203125</v>
      </c>
      <c r="N34" s="4">
        <v>0</v>
      </c>
      <c r="O34" s="6">
        <v>0</v>
      </c>
      <c r="P34" s="3" t="s">
        <v>31</v>
      </c>
    </row>
    <row r="35" spans="1:16" x14ac:dyDescent="0.2">
      <c r="A35" s="3" t="s">
        <v>16</v>
      </c>
      <c r="B35" s="3">
        <v>2039</v>
      </c>
      <c r="C35" s="3" t="s">
        <v>67</v>
      </c>
      <c r="D35" s="3" t="s">
        <v>68</v>
      </c>
      <c r="E35" s="3" t="s">
        <v>19</v>
      </c>
      <c r="G35" s="3">
        <v>10</v>
      </c>
      <c r="H35" s="3">
        <v>1</v>
      </c>
      <c r="I35" s="3" t="s">
        <v>22</v>
      </c>
      <c r="J35" s="4">
        <v>7500</v>
      </c>
      <c r="K35" s="4">
        <v>9375</v>
      </c>
      <c r="L35" s="5">
        <v>0</v>
      </c>
      <c r="M35" s="4">
        <v>0</v>
      </c>
      <c r="N35" s="4">
        <v>9375</v>
      </c>
      <c r="O35" s="6">
        <v>0</v>
      </c>
      <c r="P35" s="3" t="s">
        <v>21</v>
      </c>
    </row>
    <row r="36" spans="1:16" x14ac:dyDescent="0.2">
      <c r="A36" s="3" t="s">
        <v>16</v>
      </c>
      <c r="B36" s="3">
        <v>2043</v>
      </c>
      <c r="C36" s="3" t="s">
        <v>17</v>
      </c>
      <c r="D36" s="3" t="s">
        <v>69</v>
      </c>
      <c r="E36" s="3" t="s">
        <v>19</v>
      </c>
      <c r="G36" s="3">
        <v>25</v>
      </c>
      <c r="H36" s="3">
        <v>80</v>
      </c>
      <c r="I36" s="3" t="s">
        <v>22</v>
      </c>
      <c r="J36" s="4">
        <v>5500</v>
      </c>
      <c r="K36" s="4">
        <v>550000.00000000012</v>
      </c>
      <c r="L36" s="5">
        <v>1</v>
      </c>
      <c r="M36" s="4">
        <v>550000.00000000012</v>
      </c>
      <c r="N36" s="4">
        <v>0</v>
      </c>
      <c r="O36" s="6">
        <v>0</v>
      </c>
      <c r="P36" s="3" t="s">
        <v>21</v>
      </c>
    </row>
    <row r="37" spans="1:16" x14ac:dyDescent="0.2">
      <c r="A37" s="3" t="s">
        <v>16</v>
      </c>
      <c r="B37" s="3">
        <v>2043</v>
      </c>
      <c r="C37" s="3" t="s">
        <v>43</v>
      </c>
      <c r="D37" s="3" t="s">
        <v>70</v>
      </c>
      <c r="E37" s="3" t="s">
        <v>19</v>
      </c>
      <c r="G37" s="3">
        <v>25</v>
      </c>
      <c r="H37" s="3">
        <v>1</v>
      </c>
      <c r="I37" s="3" t="s">
        <v>22</v>
      </c>
      <c r="J37" s="4">
        <v>250000</v>
      </c>
      <c r="K37" s="4">
        <v>312500</v>
      </c>
      <c r="L37" s="5">
        <v>1</v>
      </c>
      <c r="M37" s="4">
        <v>312500</v>
      </c>
      <c r="N37" s="4">
        <v>0</v>
      </c>
      <c r="O37" s="6">
        <v>0</v>
      </c>
      <c r="P37" s="3" t="s">
        <v>31</v>
      </c>
    </row>
    <row r="38" spans="1:16" x14ac:dyDescent="0.2">
      <c r="A38" s="3" t="s">
        <v>16</v>
      </c>
      <c r="B38" s="3">
        <v>2043</v>
      </c>
      <c r="C38" s="3" t="s">
        <v>43</v>
      </c>
      <c r="D38" s="3" t="s">
        <v>71</v>
      </c>
      <c r="E38" s="3" t="s">
        <v>19</v>
      </c>
      <c r="G38" s="3">
        <v>25</v>
      </c>
      <c r="H38" s="3">
        <v>78</v>
      </c>
      <c r="I38" s="3" t="s">
        <v>22</v>
      </c>
      <c r="J38" s="4">
        <v>7500</v>
      </c>
      <c r="K38" s="4">
        <v>731250.00000000012</v>
      </c>
      <c r="L38" s="5">
        <v>1</v>
      </c>
      <c r="M38" s="4">
        <v>731250.00000000012</v>
      </c>
      <c r="N38" s="4">
        <v>0</v>
      </c>
      <c r="O38" s="6">
        <v>0</v>
      </c>
      <c r="P38" s="3" t="s">
        <v>21</v>
      </c>
    </row>
    <row r="39" spans="1:16" x14ac:dyDescent="0.2">
      <c r="A39" s="3" t="s">
        <v>16</v>
      </c>
      <c r="B39" s="3">
        <v>2047</v>
      </c>
      <c r="C39" s="3" t="s">
        <v>72</v>
      </c>
      <c r="D39" s="3" t="s">
        <v>73</v>
      </c>
      <c r="E39" s="3" t="s">
        <v>19</v>
      </c>
      <c r="G39" s="3">
        <v>30</v>
      </c>
      <c r="H39" s="3">
        <v>110</v>
      </c>
      <c r="I39" s="3" t="s">
        <v>25</v>
      </c>
      <c r="J39" s="4">
        <v>600</v>
      </c>
      <c r="K39" s="4">
        <v>82500</v>
      </c>
      <c r="L39" s="5">
        <v>0</v>
      </c>
      <c r="M39" s="4">
        <v>0</v>
      </c>
      <c r="N39" s="4">
        <v>82500</v>
      </c>
      <c r="O39" s="6">
        <v>0</v>
      </c>
      <c r="P39" s="3" t="s">
        <v>21</v>
      </c>
    </row>
    <row r="40" spans="1:16" x14ac:dyDescent="0.2">
      <c r="A40" s="3" t="s">
        <v>16</v>
      </c>
      <c r="B40" s="3">
        <v>2047</v>
      </c>
      <c r="C40" s="3" t="s">
        <v>74</v>
      </c>
      <c r="D40" s="3" t="s">
        <v>75</v>
      </c>
      <c r="E40" s="3" t="s">
        <v>19</v>
      </c>
      <c r="G40" s="3">
        <v>30</v>
      </c>
      <c r="H40" s="3">
        <v>24</v>
      </c>
      <c r="I40" s="3" t="s">
        <v>25</v>
      </c>
      <c r="J40" s="4">
        <v>1500</v>
      </c>
      <c r="K40" s="4">
        <v>45000</v>
      </c>
      <c r="L40" s="5">
        <v>0</v>
      </c>
      <c r="M40" s="4">
        <v>0</v>
      </c>
      <c r="N40" s="4">
        <v>45000</v>
      </c>
      <c r="O40" s="6">
        <v>0</v>
      </c>
      <c r="P40" s="3" t="s">
        <v>21</v>
      </c>
    </row>
    <row r="41" spans="1:16" x14ac:dyDescent="0.2">
      <c r="A41" s="3" t="s">
        <v>16</v>
      </c>
      <c r="B41" s="3">
        <v>2047</v>
      </c>
      <c r="C41" s="3" t="s">
        <v>23</v>
      </c>
      <c r="D41" s="3" t="s">
        <v>76</v>
      </c>
      <c r="E41" s="3" t="s">
        <v>19</v>
      </c>
      <c r="G41" s="3">
        <v>30</v>
      </c>
      <c r="H41" s="3">
        <v>280</v>
      </c>
      <c r="I41" s="3" t="s">
        <v>25</v>
      </c>
      <c r="J41" s="4">
        <v>350</v>
      </c>
      <c r="K41" s="4">
        <v>122500</v>
      </c>
      <c r="L41" s="5">
        <v>0</v>
      </c>
      <c r="M41" s="4">
        <v>0</v>
      </c>
      <c r="N41" s="4">
        <v>122500</v>
      </c>
      <c r="O41" s="6">
        <v>0</v>
      </c>
      <c r="P41" s="3" t="s">
        <v>21</v>
      </c>
    </row>
    <row r="42" spans="1:16" x14ac:dyDescent="0.2">
      <c r="A42" s="3" t="s">
        <v>16</v>
      </c>
      <c r="B42" s="3">
        <v>2048</v>
      </c>
      <c r="C42" s="3" t="s">
        <v>38</v>
      </c>
      <c r="D42" s="3" t="s">
        <v>77</v>
      </c>
      <c r="E42" s="3" t="s">
        <v>19</v>
      </c>
      <c r="G42" s="3">
        <v>30</v>
      </c>
      <c r="H42" s="3">
        <v>6</v>
      </c>
      <c r="I42" s="3" t="s">
        <v>22</v>
      </c>
      <c r="J42" s="4">
        <v>580000</v>
      </c>
      <c r="K42" s="4">
        <v>4350000</v>
      </c>
      <c r="L42" s="5">
        <v>1</v>
      </c>
      <c r="M42" s="4">
        <v>4350000</v>
      </c>
      <c r="N42" s="4">
        <v>0</v>
      </c>
      <c r="O42" s="6">
        <v>0</v>
      </c>
      <c r="P42" s="3" t="s">
        <v>21</v>
      </c>
    </row>
    <row r="43" spans="1:16" x14ac:dyDescent="0.2">
      <c r="A43" s="3" t="s">
        <v>16</v>
      </c>
      <c r="B43" s="3">
        <v>2048</v>
      </c>
      <c r="C43" s="3" t="s">
        <v>55</v>
      </c>
      <c r="D43" s="3" t="s">
        <v>78</v>
      </c>
      <c r="E43" s="3" t="s">
        <v>19</v>
      </c>
      <c r="G43" s="3">
        <v>30</v>
      </c>
      <c r="H43" s="3">
        <v>250</v>
      </c>
      <c r="I43" s="3" t="s">
        <v>79</v>
      </c>
      <c r="J43" s="4">
        <v>900</v>
      </c>
      <c r="K43" s="4">
        <v>281250</v>
      </c>
      <c r="L43" s="5">
        <v>1</v>
      </c>
      <c r="M43" s="4">
        <v>281250</v>
      </c>
      <c r="N43" s="4">
        <v>0</v>
      </c>
      <c r="O43" s="6">
        <v>0</v>
      </c>
      <c r="P43" s="3" t="s">
        <v>21</v>
      </c>
    </row>
    <row r="44" spans="1:16" x14ac:dyDescent="0.2">
      <c r="A44" s="3" t="s">
        <v>16</v>
      </c>
      <c r="B44" s="3">
        <v>2048</v>
      </c>
      <c r="C44" s="3" t="s">
        <v>55</v>
      </c>
      <c r="D44" s="3" t="s">
        <v>80</v>
      </c>
      <c r="E44" s="3" t="s">
        <v>19</v>
      </c>
      <c r="G44" s="3">
        <v>30</v>
      </c>
      <c r="H44" s="3">
        <v>7</v>
      </c>
      <c r="I44" s="3" t="s">
        <v>22</v>
      </c>
      <c r="J44" s="4">
        <v>45000</v>
      </c>
      <c r="K44" s="4">
        <v>393750</v>
      </c>
      <c r="L44" s="5">
        <v>1</v>
      </c>
      <c r="M44" s="4">
        <v>393750</v>
      </c>
      <c r="N44" s="4">
        <v>0</v>
      </c>
      <c r="O44" s="6">
        <v>0</v>
      </c>
      <c r="P44" s="3" t="s">
        <v>21</v>
      </c>
    </row>
    <row r="45" spans="1:16" x14ac:dyDescent="0.2">
      <c r="A45" s="3" t="s">
        <v>16</v>
      </c>
      <c r="B45" s="3">
        <v>2048</v>
      </c>
      <c r="C45" s="3" t="s">
        <v>55</v>
      </c>
      <c r="D45" s="3" t="s">
        <v>81</v>
      </c>
      <c r="E45" s="3" t="s">
        <v>19</v>
      </c>
      <c r="G45" s="3">
        <v>30</v>
      </c>
      <c r="H45" s="3">
        <v>22</v>
      </c>
      <c r="I45" s="3" t="s">
        <v>22</v>
      </c>
      <c r="J45" s="4">
        <v>6000</v>
      </c>
      <c r="K45" s="4">
        <v>165000</v>
      </c>
      <c r="L45" s="5">
        <v>1</v>
      </c>
      <c r="M45" s="4">
        <v>165000</v>
      </c>
      <c r="N45" s="4">
        <v>0</v>
      </c>
      <c r="O45" s="6">
        <v>0</v>
      </c>
      <c r="P45" s="3" t="s">
        <v>21</v>
      </c>
    </row>
    <row r="46" spans="1:16" x14ac:dyDescent="0.2">
      <c r="A46" s="3" t="s">
        <v>16</v>
      </c>
      <c r="B46" s="3">
        <v>2048</v>
      </c>
      <c r="C46" s="3" t="s">
        <v>55</v>
      </c>
      <c r="D46" s="3" t="s">
        <v>82</v>
      </c>
      <c r="E46" s="3" t="s">
        <v>19</v>
      </c>
      <c r="G46" s="3">
        <v>30</v>
      </c>
      <c r="H46" s="3">
        <v>1380</v>
      </c>
      <c r="I46" s="3" t="s">
        <v>25</v>
      </c>
      <c r="J46" s="4">
        <v>950</v>
      </c>
      <c r="K46" s="4">
        <v>1638750</v>
      </c>
      <c r="L46" s="5">
        <v>1</v>
      </c>
      <c r="M46" s="4">
        <v>1638750</v>
      </c>
      <c r="N46" s="4">
        <v>0</v>
      </c>
      <c r="O46" s="6">
        <v>0</v>
      </c>
      <c r="P46" s="3" t="s">
        <v>21</v>
      </c>
    </row>
    <row r="47" spans="1:16" x14ac:dyDescent="0.2">
      <c r="A47" s="3" t="s">
        <v>16</v>
      </c>
      <c r="B47" s="3">
        <v>2049</v>
      </c>
      <c r="C47" s="3" t="s">
        <v>33</v>
      </c>
      <c r="D47" s="3" t="s">
        <v>83</v>
      </c>
      <c r="E47" s="3" t="s">
        <v>19</v>
      </c>
      <c r="G47" s="3">
        <v>30</v>
      </c>
      <c r="H47" s="3">
        <v>26</v>
      </c>
      <c r="I47" s="3" t="s">
        <v>25</v>
      </c>
      <c r="J47" s="4">
        <v>800</v>
      </c>
      <c r="K47" s="4">
        <v>26000</v>
      </c>
      <c r="L47" s="5">
        <v>0</v>
      </c>
      <c r="M47" s="4">
        <v>0</v>
      </c>
      <c r="N47" s="4">
        <v>26000</v>
      </c>
      <c r="O47" s="6">
        <v>0</v>
      </c>
      <c r="P47" s="3" t="s">
        <v>21</v>
      </c>
    </row>
    <row r="48" spans="1:16" x14ac:dyDescent="0.2">
      <c r="A48" s="3" t="s">
        <v>16</v>
      </c>
      <c r="B48" s="3">
        <v>2049</v>
      </c>
      <c r="C48" s="3" t="s">
        <v>33</v>
      </c>
      <c r="D48" s="3" t="s">
        <v>84</v>
      </c>
      <c r="E48" s="3" t="s">
        <v>19</v>
      </c>
      <c r="G48" s="3">
        <v>30</v>
      </c>
      <c r="H48" s="3">
        <v>85</v>
      </c>
      <c r="I48" s="3" t="s">
        <v>25</v>
      </c>
      <c r="J48" s="4">
        <v>400</v>
      </c>
      <c r="K48" s="4">
        <v>42500</v>
      </c>
      <c r="L48" s="5">
        <v>0</v>
      </c>
      <c r="M48" s="4">
        <v>0</v>
      </c>
      <c r="N48" s="4">
        <v>42500</v>
      </c>
      <c r="O48" s="6">
        <v>0</v>
      </c>
      <c r="P48" s="3" t="s">
        <v>21</v>
      </c>
    </row>
    <row r="49" spans="1:16" x14ac:dyDescent="0.2">
      <c r="A49" s="3" t="s">
        <v>16</v>
      </c>
      <c r="B49" s="3">
        <v>2049</v>
      </c>
      <c r="C49" s="3" t="s">
        <v>33</v>
      </c>
      <c r="D49" s="3" t="s">
        <v>85</v>
      </c>
      <c r="E49" s="3" t="s">
        <v>19</v>
      </c>
      <c r="G49" s="3">
        <v>30</v>
      </c>
      <c r="H49" s="3">
        <v>1</v>
      </c>
      <c r="I49" s="3" t="s">
        <v>22</v>
      </c>
      <c r="J49" s="4">
        <v>42000</v>
      </c>
      <c r="K49" s="4">
        <v>52500</v>
      </c>
      <c r="L49" s="5">
        <v>1</v>
      </c>
      <c r="M49" s="4">
        <v>52500</v>
      </c>
      <c r="N49" s="4">
        <v>0</v>
      </c>
      <c r="O49" s="6">
        <v>0</v>
      </c>
      <c r="P49" s="3" t="s">
        <v>21</v>
      </c>
    </row>
    <row r="50" spans="1:16" x14ac:dyDescent="0.2">
      <c r="A50" s="3" t="s">
        <v>16</v>
      </c>
      <c r="B50" s="3">
        <v>2049</v>
      </c>
      <c r="C50" s="3" t="s">
        <v>67</v>
      </c>
      <c r="D50" s="3" t="s">
        <v>86</v>
      </c>
      <c r="E50" s="3" t="s">
        <v>19</v>
      </c>
      <c r="G50" s="3">
        <v>30</v>
      </c>
      <c r="H50" s="3">
        <v>1</v>
      </c>
      <c r="I50" s="3" t="s">
        <v>22</v>
      </c>
      <c r="J50" s="4">
        <v>38000</v>
      </c>
      <c r="K50" s="4">
        <v>47500</v>
      </c>
      <c r="L50" s="5">
        <v>1</v>
      </c>
      <c r="M50" s="4">
        <v>47500</v>
      </c>
      <c r="N50" s="4">
        <v>0</v>
      </c>
      <c r="O50" s="6">
        <v>0</v>
      </c>
      <c r="P50" s="3" t="s">
        <v>21</v>
      </c>
    </row>
    <row r="51" spans="1:16" x14ac:dyDescent="0.2">
      <c r="A51" s="3" t="s">
        <v>16</v>
      </c>
      <c r="B51" s="3">
        <v>2058</v>
      </c>
      <c r="C51" s="3" t="s">
        <v>74</v>
      </c>
      <c r="D51" s="3" t="s">
        <v>87</v>
      </c>
      <c r="E51" s="3" t="s">
        <v>19</v>
      </c>
      <c r="G51" s="3">
        <v>40</v>
      </c>
      <c r="H51" s="3">
        <v>5130</v>
      </c>
      <c r="I51" s="3" t="s">
        <v>25</v>
      </c>
      <c r="J51" s="4">
        <v>2000</v>
      </c>
      <c r="K51" s="4">
        <v>12825000</v>
      </c>
      <c r="L51" s="5">
        <v>1</v>
      </c>
      <c r="M51" s="4">
        <v>12825000</v>
      </c>
      <c r="N51" s="4">
        <v>0</v>
      </c>
      <c r="O51" s="6">
        <v>0</v>
      </c>
      <c r="P51" s="3" t="s">
        <v>21</v>
      </c>
    </row>
    <row r="52" spans="1:16" x14ac:dyDescent="0.2">
      <c r="A52" s="3" t="s">
        <v>16</v>
      </c>
      <c r="B52" s="3">
        <v>2058</v>
      </c>
      <c r="C52" s="3" t="s">
        <v>74</v>
      </c>
      <c r="D52" s="3" t="s">
        <v>88</v>
      </c>
      <c r="E52" s="3" t="s">
        <v>19</v>
      </c>
      <c r="G52" s="3">
        <v>40</v>
      </c>
      <c r="H52" s="3">
        <v>475</v>
      </c>
      <c r="I52" s="3" t="s">
        <v>79</v>
      </c>
      <c r="J52" s="4">
        <v>1200</v>
      </c>
      <c r="K52" s="4">
        <v>712500.00000000012</v>
      </c>
      <c r="L52" s="5">
        <v>1</v>
      </c>
      <c r="M52" s="4">
        <v>712500.00000000012</v>
      </c>
      <c r="N52" s="4">
        <v>0</v>
      </c>
      <c r="O52" s="6">
        <v>0</v>
      </c>
      <c r="P52" s="3" t="s">
        <v>21</v>
      </c>
    </row>
    <row r="53" spans="1:16" x14ac:dyDescent="0.2">
      <c r="A53" s="3" t="s">
        <v>16</v>
      </c>
      <c r="B53" s="3">
        <v>2066</v>
      </c>
      <c r="C53" s="3" t="s">
        <v>33</v>
      </c>
      <c r="D53" s="3" t="s">
        <v>89</v>
      </c>
      <c r="E53" s="3" t="s">
        <v>19</v>
      </c>
      <c r="H53" s="3">
        <v>1</v>
      </c>
      <c r="I53" s="3" t="s">
        <v>22</v>
      </c>
      <c r="J53" s="4">
        <v>25000</v>
      </c>
      <c r="K53" s="4">
        <v>31250</v>
      </c>
      <c r="L53" s="5">
        <v>0</v>
      </c>
      <c r="M53" s="4">
        <v>0</v>
      </c>
      <c r="N53" s="4">
        <v>31250</v>
      </c>
      <c r="O53" s="6">
        <v>0</v>
      </c>
      <c r="P53" s="3" t="s">
        <v>21</v>
      </c>
    </row>
    <row r="54" spans="1:16" x14ac:dyDescent="0.2">
      <c r="A54" s="3" t="s">
        <v>16</v>
      </c>
      <c r="B54" s="3">
        <v>2066</v>
      </c>
      <c r="C54" s="3" t="s">
        <v>41</v>
      </c>
      <c r="D54" s="3" t="s">
        <v>90</v>
      </c>
      <c r="E54" s="3" t="s">
        <v>19</v>
      </c>
      <c r="H54" s="3">
        <v>1</v>
      </c>
      <c r="I54" s="3" t="s">
        <v>22</v>
      </c>
      <c r="J54" s="4">
        <v>15000</v>
      </c>
      <c r="K54" s="4">
        <v>18750</v>
      </c>
      <c r="L54" s="5">
        <v>0</v>
      </c>
      <c r="M54" s="4">
        <v>0</v>
      </c>
      <c r="N54" s="4">
        <v>18750</v>
      </c>
      <c r="O54" s="6">
        <v>0</v>
      </c>
      <c r="P54" s="3" t="s">
        <v>21</v>
      </c>
    </row>
    <row r="55" spans="1:16" x14ac:dyDescent="0.2">
      <c r="A55" s="3" t="s">
        <v>16</v>
      </c>
      <c r="B55" s="3">
        <v>2067</v>
      </c>
      <c r="C55" s="3" t="s">
        <v>33</v>
      </c>
      <c r="D55" s="3" t="s">
        <v>91</v>
      </c>
      <c r="E55" s="3" t="s">
        <v>19</v>
      </c>
      <c r="G55" s="3">
        <v>50</v>
      </c>
      <c r="H55" s="3">
        <v>34</v>
      </c>
      <c r="I55" s="3" t="s">
        <v>25</v>
      </c>
      <c r="J55" s="4">
        <v>2500</v>
      </c>
      <c r="K55" s="4">
        <v>106250</v>
      </c>
      <c r="L55" s="5">
        <v>1</v>
      </c>
      <c r="M55" s="4">
        <v>106250</v>
      </c>
      <c r="N55" s="4">
        <v>0</v>
      </c>
      <c r="O55" s="6">
        <v>0</v>
      </c>
      <c r="P55" s="3" t="s">
        <v>21</v>
      </c>
    </row>
    <row r="56" spans="1:16" x14ac:dyDescent="0.2">
      <c r="A56" s="3" t="s">
        <v>16</v>
      </c>
      <c r="B56" s="3">
        <v>2068</v>
      </c>
      <c r="C56" s="3" t="s">
        <v>17</v>
      </c>
      <c r="D56" s="3" t="s">
        <v>92</v>
      </c>
      <c r="E56" s="3" t="s">
        <v>19</v>
      </c>
      <c r="G56" s="3">
        <v>50</v>
      </c>
      <c r="H56" s="3">
        <v>120</v>
      </c>
      <c r="I56" s="3" t="s">
        <v>79</v>
      </c>
      <c r="J56" s="4">
        <v>12000</v>
      </c>
      <c r="K56" s="4">
        <v>1800000</v>
      </c>
      <c r="L56" s="5">
        <v>1</v>
      </c>
      <c r="M56" s="4">
        <v>1800000</v>
      </c>
      <c r="N56" s="4">
        <v>0</v>
      </c>
      <c r="O56" s="6">
        <v>0</v>
      </c>
      <c r="P56" s="3" t="s">
        <v>21</v>
      </c>
    </row>
    <row r="57" spans="1:16" x14ac:dyDescent="0.2">
      <c r="A57" s="3" t="s">
        <v>16</v>
      </c>
      <c r="B57" s="3">
        <v>2068</v>
      </c>
      <c r="C57" s="3" t="s">
        <v>41</v>
      </c>
      <c r="D57" s="3" t="s">
        <v>93</v>
      </c>
      <c r="E57" s="3" t="s">
        <v>19</v>
      </c>
      <c r="G57" s="3">
        <v>50</v>
      </c>
      <c r="H57" s="3">
        <v>112</v>
      </c>
      <c r="I57" s="3" t="s">
        <v>22</v>
      </c>
      <c r="J57" s="4">
        <v>15000</v>
      </c>
      <c r="K57" s="4">
        <v>2100000</v>
      </c>
      <c r="L57" s="5">
        <v>1</v>
      </c>
      <c r="M57" s="4">
        <v>2100000</v>
      </c>
      <c r="N57" s="4">
        <v>0</v>
      </c>
      <c r="O57" s="6">
        <v>0</v>
      </c>
      <c r="P57" s="3" t="s">
        <v>31</v>
      </c>
    </row>
    <row r="58" spans="1:16" x14ac:dyDescent="0.2">
      <c r="A58" s="3" t="s">
        <v>16</v>
      </c>
      <c r="B58" s="3">
        <v>2068</v>
      </c>
      <c r="C58" s="3" t="s">
        <v>33</v>
      </c>
      <c r="D58" s="3" t="s">
        <v>94</v>
      </c>
      <c r="E58" s="3" t="s">
        <v>19</v>
      </c>
      <c r="G58" s="3">
        <v>50</v>
      </c>
      <c r="H58" s="3">
        <v>320</v>
      </c>
      <c r="I58" s="3" t="s">
        <v>25</v>
      </c>
      <c r="J58" s="4">
        <v>13000</v>
      </c>
      <c r="K58" s="4">
        <v>5200000</v>
      </c>
      <c r="L58" s="5">
        <v>1</v>
      </c>
      <c r="M58" s="4">
        <v>5200000</v>
      </c>
      <c r="N58" s="4">
        <v>0</v>
      </c>
      <c r="O58" s="6">
        <v>0</v>
      </c>
      <c r="P58" s="3" t="s">
        <v>21</v>
      </c>
    </row>
    <row r="59" spans="1:16" x14ac:dyDescent="0.2">
      <c r="A59" s="3" t="s">
        <v>16</v>
      </c>
      <c r="B59" s="3">
        <v>2068</v>
      </c>
      <c r="C59" s="3" t="s">
        <v>17</v>
      </c>
      <c r="D59" s="3" t="s">
        <v>95</v>
      </c>
      <c r="E59" s="3" t="s">
        <v>19</v>
      </c>
      <c r="G59" s="3">
        <v>50</v>
      </c>
      <c r="H59" s="3">
        <v>104</v>
      </c>
      <c r="I59" s="3" t="s">
        <v>22</v>
      </c>
      <c r="J59" s="4">
        <v>300000</v>
      </c>
      <c r="K59" s="4">
        <v>39000000</v>
      </c>
      <c r="L59" s="5">
        <v>1</v>
      </c>
      <c r="M59" s="4">
        <v>39000000</v>
      </c>
      <c r="N59" s="4">
        <v>0</v>
      </c>
      <c r="O59" s="6">
        <v>0</v>
      </c>
      <c r="P59" s="3" t="s">
        <v>21</v>
      </c>
    </row>
    <row r="60" spans="1:16" x14ac:dyDescent="0.2">
      <c r="A60" s="3" t="s">
        <v>16</v>
      </c>
      <c r="B60" s="3">
        <v>2069</v>
      </c>
      <c r="C60" s="3" t="s">
        <v>67</v>
      </c>
      <c r="D60" s="3" t="s">
        <v>96</v>
      </c>
      <c r="E60" s="3" t="s">
        <v>19</v>
      </c>
      <c r="G60" s="3">
        <v>50</v>
      </c>
      <c r="H60" s="3">
        <v>14</v>
      </c>
      <c r="I60" s="3" t="s">
        <v>22</v>
      </c>
      <c r="J60" s="4">
        <v>55000</v>
      </c>
      <c r="K60" s="4">
        <v>962500</v>
      </c>
      <c r="L60" s="5">
        <v>1</v>
      </c>
      <c r="M60" s="4">
        <v>962500</v>
      </c>
      <c r="N60" s="4">
        <v>0</v>
      </c>
      <c r="O60" s="6">
        <v>0</v>
      </c>
      <c r="P60" s="3" t="s">
        <v>21</v>
      </c>
    </row>
    <row r="61" spans="1:16" x14ac:dyDescent="0.2">
      <c r="A61" s="3" t="s">
        <v>16</v>
      </c>
      <c r="B61" s="3">
        <v>2070</v>
      </c>
      <c r="C61" s="3" t="s">
        <v>45</v>
      </c>
      <c r="D61" s="3" t="s">
        <v>97</v>
      </c>
      <c r="E61" s="3" t="s">
        <v>19</v>
      </c>
      <c r="H61" s="3">
        <v>1</v>
      </c>
      <c r="I61" s="3" t="s">
        <v>22</v>
      </c>
      <c r="J61" s="4">
        <v>15000</v>
      </c>
      <c r="K61" s="4">
        <v>18750</v>
      </c>
      <c r="L61" s="5">
        <v>0</v>
      </c>
      <c r="M61" s="4">
        <v>0</v>
      </c>
      <c r="N61" s="4">
        <v>18750</v>
      </c>
      <c r="O61" s="6">
        <v>0</v>
      </c>
      <c r="P61" s="3" t="s">
        <v>21</v>
      </c>
    </row>
    <row r="62" spans="1:16" x14ac:dyDescent="0.2">
      <c r="A62" s="3" t="s">
        <v>16</v>
      </c>
      <c r="B62" s="3">
        <v>2074</v>
      </c>
      <c r="C62" s="3" t="s">
        <v>98</v>
      </c>
      <c r="D62" s="3" t="s">
        <v>99</v>
      </c>
      <c r="E62" s="3" t="s">
        <v>19</v>
      </c>
      <c r="H62" s="3">
        <v>1</v>
      </c>
      <c r="I62" s="3" t="s">
        <v>22</v>
      </c>
      <c r="J62" s="4">
        <v>35000</v>
      </c>
      <c r="K62" s="4">
        <v>43750</v>
      </c>
      <c r="L62" s="5">
        <v>0</v>
      </c>
      <c r="M62" s="4">
        <v>0</v>
      </c>
      <c r="N62" s="4">
        <v>43750</v>
      </c>
      <c r="O62" s="6">
        <v>0</v>
      </c>
      <c r="P62" s="3" t="s">
        <v>21</v>
      </c>
    </row>
    <row r="63" spans="1:16" x14ac:dyDescent="0.2">
      <c r="K63" s="4"/>
    </row>
  </sheetData>
  <pageMargins left="0.75" right="0.75" top="1" bottom="1" header="0.5" footer="0.5"/>
  <headerFooter>
    <oddFooter>&amp;C_x000D_&amp;1#&amp;"Calibri"&amp;8&amp;K000000 Informationsklass: K2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Översikt år för år</vt:lpstr>
      <vt:lpstr>Åtgärder per år</vt:lpstr>
      <vt:lpstr>Åtgärder per kategori</vt:lpstr>
    </vt:vector>
  </TitlesOfParts>
  <Company>Lansforsakringar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Towe Sävenmark</dc:creator>
  <cp:lastModifiedBy>Towe Sävenmark</cp:lastModifiedBy>
  <dcterms:created xsi:type="dcterms:W3CDTF">2025-12-09T18:57:04Z</dcterms:created>
  <dcterms:modified xsi:type="dcterms:W3CDTF">2025-12-11T16:33:31Z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0029e2-197c-4e5b-ad9c-d6d8a41011dc_Enabled">
    <vt:lpwstr>true</vt:lpwstr>
  </property>
  <property fmtid="{D5CDD505-2E9C-101B-9397-08002B2CF9AE}" pid="3" name="MSIP_Label_4e0029e2-197c-4e5b-ad9c-d6d8a41011dc_SetDate">
    <vt:lpwstr>2025-12-09T18:57:23Z</vt:lpwstr>
  </property>
  <property fmtid="{D5CDD505-2E9C-101B-9397-08002B2CF9AE}" pid="4" name="MSIP_Label_4e0029e2-197c-4e5b-ad9c-d6d8a41011dc_Method">
    <vt:lpwstr>Privileged</vt:lpwstr>
  </property>
  <property fmtid="{D5CDD505-2E9C-101B-9397-08002B2CF9AE}" pid="5" name="MSIP_Label_4e0029e2-197c-4e5b-ad9c-d6d8a41011dc_Name">
    <vt:lpwstr>Intern</vt:lpwstr>
  </property>
  <property fmtid="{D5CDD505-2E9C-101B-9397-08002B2CF9AE}" pid="6" name="MSIP_Label_4e0029e2-197c-4e5b-ad9c-d6d8a41011dc_SiteId">
    <vt:lpwstr>1e4e7cc6-7b26-46be-915e-cd1c8633e92f</vt:lpwstr>
  </property>
  <property fmtid="{D5CDD505-2E9C-101B-9397-08002B2CF9AE}" pid="7" name="MSIP_Label_4e0029e2-197c-4e5b-ad9c-d6d8a41011dc_ActionId">
    <vt:lpwstr>5871026d-fd72-4328-bdba-1f67c258968c</vt:lpwstr>
  </property>
  <property fmtid="{D5CDD505-2E9C-101B-9397-08002B2CF9AE}" pid="8" name="MSIP_Label_4e0029e2-197c-4e5b-ad9c-d6d8a41011dc_ContentBits">
    <vt:lpwstr>2</vt:lpwstr>
  </property>
  <property fmtid="{D5CDD505-2E9C-101B-9397-08002B2CF9AE}" pid="9" name="MSIP_Label_4e0029e2-197c-4e5b-ad9c-d6d8a41011dc_Tag">
    <vt:lpwstr>10, 0, 1, 1</vt:lpwstr>
  </property>
</Properties>
</file>